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0" firstSheet="1" activeTab="1"/>
  </bookViews>
  <sheets>
    <sheet name="poules" sheetId="1" state="hidden" r:id="rId1"/>
    <sheet name="accueil" sheetId="2" r:id="rId2"/>
    <sheet name="inscriits COMITE" sheetId="3" r:id="rId3"/>
    <sheet name="inscrits HENRARD" sheetId="4" r:id="rId4"/>
    <sheet name="inscrits BECKER" sheetId="5" r:id="rId5"/>
    <sheet name="rencontres COMITE" sheetId="6" r:id="rId6"/>
    <sheet name="rencontres HENRARD" sheetId="7" r:id="rId7"/>
    <sheet name="rencontres BECKER" sheetId="8" r:id="rId8"/>
    <sheet name="équipes engagées" sheetId="9" r:id="rId9"/>
  </sheets>
  <definedNames>
    <definedName name="_xlnm.Print_Titles" localSheetId="7">'rencontres BECKER'!$1:$2</definedName>
    <definedName name="_xlnm.Print_Titles" localSheetId="5">'rencontres COMITE'!$1:$2</definedName>
    <definedName name="_xlnm.Print_Titles" localSheetId="6">'rencontres HENRARD'!$1:$2</definedName>
    <definedName name="_xlnm.Print_Area" localSheetId="2">'inscriits COMITE'!$A$1:$I$23</definedName>
    <definedName name="_xlnm.Print_Area" localSheetId="4">'inscrits BECKER'!$A$1:$I$23</definedName>
    <definedName name="_xlnm.Print_Area" localSheetId="3">'inscrits HENRARD'!$A$1:$I$19</definedName>
    <definedName name="_xlnm.Print_Area" localSheetId="7">'rencontres BECKER'!$C$1:$M$132</definedName>
    <definedName name="_xlnm.Print_Area" localSheetId="5">'rencontres COMITE'!$C$1:$M$132</definedName>
    <definedName name="_xlnm.Print_Area" localSheetId="6">'rencontres HENRARD'!$A$1:$M$106</definedName>
  </definedNames>
  <calcPr fullCalcOnLoad="1"/>
</workbook>
</file>

<file path=xl/sharedStrings.xml><?xml version="1.0" encoding="utf-8"?>
<sst xmlns="http://schemas.openxmlformats.org/spreadsheetml/2006/main" count="737" uniqueCount="308">
  <si>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</si>
  <si>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</si>
  <si>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</si>
  <si>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</si>
  <si>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</si>
  <si>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</si>
  <si>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</si>
  <si>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</si>
  <si>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</si>
  <si>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</si>
  <si>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</si>
  <si>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</si>
  <si>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</si>
  <si>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</si>
  <si>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</si>
  <si>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</si>
  <si>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Saison 2012 - 2013</t>
  </si>
  <si>
    <t>JOURNEE 1  - Mardi 23 Octobre 2012</t>
  </si>
  <si>
    <t>JOURNEE 2 -  Mardi 20 Novembre 2012</t>
  </si>
  <si>
    <t>JOURNEE 3 - Mardi 11 Décembre 2012</t>
  </si>
  <si>
    <t>POULE   1</t>
  </si>
  <si>
    <t>POULE   2</t>
  </si>
  <si>
    <t>POULE   3</t>
  </si>
  <si>
    <t>POULE   4</t>
  </si>
  <si>
    <t>POULE   5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</si>
  <si>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</si>
  <si>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</si>
  <si>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</si>
  <si>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</si>
  <si>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</si>
  <si>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</si>
  <si>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</si>
  <si>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</si>
  <si>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</si>
  <si>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</si>
  <si>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</si>
  <si>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</si>
  <si>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</si>
  <si>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</si>
  <si>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</si>
  <si>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</si>
  <si>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</si>
  <si>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</si>
  <si>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</si>
  <si>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</si>
  <si>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</si>
  <si>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</si>
  <si>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</si>
  <si>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</si>
  <si>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BAZEILLES joue à GLAIRE</t>
  </si>
  <si>
    <t>poule   5</t>
  </si>
  <si>
    <t>poule   4</t>
  </si>
  <si>
    <t>poule   3</t>
  </si>
  <si>
    <t>poule   2</t>
  </si>
  <si>
    <t>poule   1</t>
  </si>
  <si>
    <t>BECKER</t>
  </si>
  <si>
    <t>HENRARD</t>
  </si>
  <si>
    <t>COMITE</t>
  </si>
  <si>
    <t>06 65 02 34 53</t>
  </si>
  <si>
    <t>SETTIMI Dominique</t>
  </si>
  <si>
    <t>HUMBERT Hélisa</t>
  </si>
  <si>
    <t>DUBOIS Kévin</t>
  </si>
  <si>
    <t>SEDAN 2</t>
  </si>
  <si>
    <t>HUMBERT Hugo</t>
  </si>
  <si>
    <t>HUMBERT Hervé</t>
  </si>
  <si>
    <t>SEDAN 1</t>
  </si>
  <si>
    <t>06 88 73 02 06</t>
  </si>
  <si>
    <t>DUCHENE Christophe</t>
  </si>
  <si>
    <t>WARZEE Mathieu</t>
  </si>
  <si>
    <t>03.24.35.61.76</t>
  </si>
  <si>
    <t>PETIT Michel</t>
  </si>
  <si>
    <t>BERNARD Philippe</t>
  </si>
  <si>
    <t>HENRARD Jackie</t>
  </si>
  <si>
    <t>03 24 53 14 09</t>
  </si>
  <si>
    <t>GOOSSE André</t>
  </si>
  <si>
    <t>LEDEME Jean Michel</t>
  </si>
  <si>
    <t>FREROT Claude</t>
  </si>
  <si>
    <t>PATRET Eric</t>
  </si>
  <si>
    <t>LALLE-CAMENSULI Baptiste</t>
  </si>
  <si>
    <t>LECOCHE Jean Pierre</t>
  </si>
  <si>
    <t>07 77 36 36 41</t>
  </si>
  <si>
    <t>CLAISSE Antoine</t>
  </si>
  <si>
    <t>HELIOT Thimoté</t>
  </si>
  <si>
    <t>03 24 35 12 09</t>
  </si>
  <si>
    <t>DAMPERON Stéphane</t>
  </si>
  <si>
    <t>GOSSELIN PASCAL</t>
  </si>
  <si>
    <t>MEYER THIERRY</t>
  </si>
  <si>
    <t>DUSSART Daniel</t>
  </si>
  <si>
    <t>PINAS Nicolas</t>
  </si>
  <si>
    <t>DUSSART Antoine</t>
  </si>
  <si>
    <t>ANCELIN Yvon</t>
  </si>
  <si>
    <t>DOMINE Jean Paul</t>
  </si>
  <si>
    <t>06 15 53 76 31</t>
  </si>
  <si>
    <t>WERY Régis</t>
  </si>
  <si>
    <t>LEPAGE Anais</t>
  </si>
  <si>
    <t>QUINTARD Jean François</t>
  </si>
  <si>
    <t>06 11 13 59 77</t>
  </si>
  <si>
    <t>POUPLY Hervé</t>
  </si>
  <si>
    <t>RENARD Xavier</t>
  </si>
  <si>
    <t>SINET Ludovic</t>
  </si>
  <si>
    <t>FRANCE Ludovic</t>
  </si>
  <si>
    <t>CLIRON 3</t>
  </si>
  <si>
    <t>DEVIREUX David</t>
  </si>
  <si>
    <t>CUENCA Kévin</t>
  </si>
  <si>
    <t>ANDRY John</t>
  </si>
  <si>
    <t>CLIRON 2</t>
  </si>
  <si>
    <t>CUENCA Régis</t>
  </si>
  <si>
    <t>CLIRON 1</t>
  </si>
  <si>
    <t>DELAUTRE Jean Marc</t>
  </si>
  <si>
    <t>PRAIRA Thierry</t>
  </si>
  <si>
    <t>MAILLARD François</t>
  </si>
  <si>
    <t>06 75 88 12 23</t>
  </si>
  <si>
    <t>GUILLAUME Jordan</t>
  </si>
  <si>
    <t>COLIN Ludovic</t>
  </si>
  <si>
    <t>les 2 équipes doivent jouer à domicile en même temps</t>
  </si>
  <si>
    <t>03 24 54 30 68</t>
  </si>
  <si>
    <t>ROUSSEAUX Claude</t>
  </si>
  <si>
    <t>FROTIN Fabien</t>
  </si>
  <si>
    <t>MOLLE Sylvain</t>
  </si>
  <si>
    <t>AUVILLERS 2</t>
  </si>
  <si>
    <t>PICHON Philippe</t>
  </si>
  <si>
    <t>AUVILLERS 1</t>
  </si>
  <si>
    <t>06 49 37 97 31</t>
  </si>
  <si>
    <t xml:space="preserve">FRAITURE Samuel </t>
  </si>
  <si>
    <t>FRAITURE Eric</t>
  </si>
  <si>
    <t>BOURDON Laurent</t>
  </si>
  <si>
    <t>ANGECOURT 2</t>
  </si>
  <si>
    <t>RICHIEZ Jordy</t>
  </si>
  <si>
    <t>MOZET Benjamin</t>
  </si>
  <si>
    <t>ANGECOURT 1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</si>
  <si>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</si>
  <si>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</si>
  <si>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</si>
  <si>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</si>
  <si>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</si>
  <si>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</si>
  <si>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</si>
  <si>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</si>
  <si>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DU COMITE 2012-2013</t>
  </si>
  <si>
    <t>PASSE Jean Baptiste</t>
  </si>
  <si>
    <t>SETTIMI Nicolas</t>
  </si>
  <si>
    <t>jouera au cosec de Haybes, Espace Francois Mitterand 08170 Haybes</t>
  </si>
  <si>
    <t>06 11 77 74 06</t>
  </si>
  <si>
    <t>DOUCE Régis</t>
  </si>
  <si>
    <t>PIROT Josué</t>
  </si>
  <si>
    <t>GUERINY Eric</t>
  </si>
  <si>
    <t>DOUCE Regis</t>
  </si>
  <si>
    <t>ROGER Clément</t>
  </si>
  <si>
    <t>ZIMMER Jérémy</t>
  </si>
  <si>
    <t>POUYDESSEAU Romain</t>
  </si>
  <si>
    <t>BOUILLOT Cédric</t>
  </si>
  <si>
    <t>KULAS Gunther</t>
  </si>
  <si>
    <t>06 86 48 11 02</t>
  </si>
  <si>
    <t>WITZ Serge</t>
  </si>
  <si>
    <t>HUBERT Daniel</t>
  </si>
  <si>
    <t>DURELLO Sylvie</t>
  </si>
  <si>
    <t>DEMELIN GUY</t>
  </si>
  <si>
    <t>COROENNE BENOIT</t>
  </si>
  <si>
    <t>DAMPERON STEPHANE</t>
  </si>
  <si>
    <t>ARNOULD Françis</t>
  </si>
  <si>
    <t>ARDINAT Pascal</t>
  </si>
  <si>
    <t>06 29 31 16 41</t>
  </si>
  <si>
    <t>SIMON Mathieu</t>
  </si>
  <si>
    <t>RUTTERS Dominique</t>
  </si>
  <si>
    <t>BOUCHER Bruno</t>
  </si>
  <si>
    <t>FLOING 2</t>
  </si>
  <si>
    <t>06 82 91 13 98</t>
  </si>
  <si>
    <t>VAN COPENOLLE Sébastien</t>
  </si>
  <si>
    <t>PARISELLE Thomas</t>
  </si>
  <si>
    <t>FLOING 1</t>
  </si>
  <si>
    <t>FLORES Julien</t>
  </si>
  <si>
    <t>DUKIC Alexandre</t>
  </si>
  <si>
    <t>DELANNOY Jacques</t>
  </si>
  <si>
    <t>CMATT 2</t>
  </si>
  <si>
    <t>LECRIQUE Jean Pierre</t>
  </si>
  <si>
    <t>KINSINGER Dany</t>
  </si>
  <si>
    <t>LINARES Antonio</t>
  </si>
  <si>
    <t>CMATT 1</t>
  </si>
  <si>
    <t>06 77 12 48 18</t>
  </si>
  <si>
    <t>FORGET Laurent</t>
  </si>
  <si>
    <t>MORILLA Anthony</t>
  </si>
  <si>
    <t>WERNIMONT Thierry</t>
  </si>
  <si>
    <t>03 24 27 94 47</t>
  </si>
  <si>
    <t>MORANT Denis</t>
  </si>
  <si>
    <t>BAUMEL Justin</t>
  </si>
  <si>
    <t>PAILLARD Christophe</t>
  </si>
  <si>
    <t>MARCOUX Jérémie</t>
  </si>
  <si>
    <t>COUPE HENRARD 2012-2013</t>
  </si>
  <si>
    <t>FERRO Renald</t>
  </si>
  <si>
    <t>GUCHEZ Alain</t>
  </si>
  <si>
    <t xml:space="preserve">jouera à la salle du Bois Bryas 6 avenue du stade 08500 Revin </t>
  </si>
  <si>
    <t>ANDRY Maurice</t>
  </si>
  <si>
    <t>MAUGUIERE André</t>
  </si>
  <si>
    <t>03 24 72 23 38 - 06 78 82 88 29</t>
  </si>
  <si>
    <t>SIMON Christophe</t>
  </si>
  <si>
    <t>LECLERE David</t>
  </si>
  <si>
    <t>DAMERY Jean Pierre</t>
  </si>
  <si>
    <t>06 85 65 15 34</t>
  </si>
  <si>
    <t>NAVIAUX Loïc</t>
  </si>
  <si>
    <t>BILLEMONT Frédéric</t>
  </si>
  <si>
    <t>NAVIAUX Jacky</t>
  </si>
  <si>
    <t>ROUSSEAUX Philippe</t>
  </si>
  <si>
    <t>SCHULZ Thomas</t>
  </si>
  <si>
    <t>GLAIRE 3</t>
  </si>
  <si>
    <t>PEREIRA Adrien</t>
  </si>
  <si>
    <t>EEGENSCHWILER Raphael</t>
  </si>
  <si>
    <t>GLAIRE 2</t>
  </si>
  <si>
    <t>LECHAT Patrick</t>
  </si>
  <si>
    <t>COLSON Sébastien</t>
  </si>
  <si>
    <t>GLAIRE 1</t>
  </si>
  <si>
    <t>06 75 40 00 08</t>
  </si>
  <si>
    <t>DUPONT Julien</t>
  </si>
  <si>
    <t>TOTET Florian</t>
  </si>
  <si>
    <t>06 83 16 72 69</t>
  </si>
  <si>
    <t>MARTEAUX Brian</t>
  </si>
  <si>
    <t>DUSSIER Julien</t>
  </si>
  <si>
    <t>BERNARDI Francis</t>
  </si>
  <si>
    <t>CONRARD Valentin</t>
  </si>
  <si>
    <t>CMATT 5</t>
  </si>
  <si>
    <t>CHAMBRU Daniel</t>
  </si>
  <si>
    <t>CLAUDE Joel</t>
  </si>
  <si>
    <t>DRAVIGNY Régis</t>
  </si>
  <si>
    <t>CMATT 4</t>
  </si>
  <si>
    <t>LASSAUX Régis</t>
  </si>
  <si>
    <t>LASSAUX Gilles</t>
  </si>
  <si>
    <t>RODENAS Olivier</t>
  </si>
  <si>
    <t>CMATT 3</t>
  </si>
  <si>
    <t>PLEUTIN Sébastien</t>
  </si>
  <si>
    <t>HOPIN Anthony</t>
  </si>
  <si>
    <t>BELINGHERI Vincent</t>
  </si>
  <si>
    <t>SIMON Gatien</t>
  </si>
  <si>
    <t>GERARDIN Jean Pascal</t>
  </si>
  <si>
    <t>BOCQUET Benoit</t>
  </si>
  <si>
    <t>06 62 20 70 99</t>
  </si>
  <si>
    <t>GREVIN Régis</t>
  </si>
  <si>
    <t>PONSARD Jean-Max</t>
  </si>
  <si>
    <t>BRACONNIER Jean-Michel</t>
  </si>
  <si>
    <t>CARIGNAN 2</t>
  </si>
  <si>
    <t>DAVENNE Guillaume</t>
  </si>
  <si>
    <t>CARIGNAN 1</t>
  </si>
  <si>
    <t>06 75 78 14 47</t>
  </si>
  <si>
    <t>ADAM Rémi</t>
  </si>
  <si>
    <t>MORANT Jacky</t>
  </si>
  <si>
    <t>MOHIMONT Jessy</t>
  </si>
  <si>
    <t>MORANT Christophe</t>
  </si>
  <si>
    <t>DEGEN Ludovic</t>
  </si>
  <si>
    <t>FRAITURE Samuel</t>
  </si>
  <si>
    <t>COUPE BECKER 2012-2013</t>
  </si>
  <si>
    <t>joue à Glaire</t>
  </si>
  <si>
    <t xml:space="preserve">REVIN joue au cosec de Haybes, </t>
  </si>
  <si>
    <t>Espace Francois Mitterand 08170 Haybes</t>
  </si>
  <si>
    <t xml:space="preserve">REVIN joue à la salle du Bois Bryas, </t>
  </si>
  <si>
    <t xml:space="preserve">6 avenue du stade 08500 Revin </t>
  </si>
  <si>
    <t>COUPE DES ARDENNES</t>
  </si>
  <si>
    <t>Rencontres Coupe du COMITE</t>
  </si>
  <si>
    <t>Rencontres Coupe HENRARD</t>
  </si>
  <si>
    <t>Rencontres Coupe BECKER</t>
  </si>
  <si>
    <t>retour</t>
  </si>
  <si>
    <t>inscrits Coupe du COMITE</t>
  </si>
  <si>
    <t>inscrits Coupe HENRARD</t>
  </si>
  <si>
    <t>inscrits Coupe BECKER</t>
  </si>
  <si>
    <t>nombre d'équipes engagées</t>
  </si>
  <si>
    <t>ANGECOURT 3</t>
  </si>
  <si>
    <t>BAZEILLES 2</t>
  </si>
  <si>
    <t>BAZEILLES 1</t>
  </si>
  <si>
    <t>CLAVY WARBY 1</t>
  </si>
  <si>
    <t>MONTCY 1</t>
  </si>
  <si>
    <t>REVIN-HAYBOISE 1</t>
  </si>
  <si>
    <t>CLAVY WARBY 2</t>
  </si>
  <si>
    <t>CMATT 6</t>
  </si>
  <si>
    <t>CMATT 7</t>
  </si>
  <si>
    <t>ETREPIGNY 1</t>
  </si>
  <si>
    <t>FLOING 3</t>
  </si>
  <si>
    <t>FLOING 4</t>
  </si>
  <si>
    <t>GLAIRE 4</t>
  </si>
  <si>
    <t>HARCY 1</t>
  </si>
  <si>
    <t>MONTCY 2</t>
  </si>
  <si>
    <t>NOUVION-FLIZE 1</t>
  </si>
  <si>
    <t>NOUZONVILLE 1</t>
  </si>
  <si>
    <t>REVIN-HAYBOISE 2</t>
  </si>
  <si>
    <t>ANGECOURT 4</t>
  </si>
  <si>
    <t>ANGECOURT 5</t>
  </si>
  <si>
    <t>BAZEILLES 3</t>
  </si>
  <si>
    <t>CLAVY WARBY 3</t>
  </si>
  <si>
    <t>CLIRON 4</t>
  </si>
  <si>
    <t>CMATT 8</t>
  </si>
  <si>
    <t>ETREPIGNY 2</t>
  </si>
  <si>
    <t>GLAIRE 5</t>
  </si>
  <si>
    <t>HARCY 2</t>
  </si>
  <si>
    <t>MONTCY 3</t>
  </si>
  <si>
    <t>NOUVION-FLIZE 2</t>
  </si>
  <si>
    <t>NOUZONVILLE 2</t>
  </si>
  <si>
    <t>SEDAN 3</t>
  </si>
  <si>
    <t>ROCROI 1</t>
  </si>
  <si>
    <t>VIREUX 1</t>
  </si>
  <si>
    <t>RETHEL 1</t>
  </si>
  <si>
    <t>POIX-TERRON 1</t>
  </si>
  <si>
    <t>06 26 72 04 55</t>
  </si>
  <si>
    <t>06 79 05 55 75</t>
  </si>
  <si>
    <t>03 24 54 29 28</t>
  </si>
  <si>
    <t>03 24 27 63 29</t>
  </si>
  <si>
    <t>03 24 41 85 51</t>
  </si>
  <si>
    <t>03 24 54 03 28 - 06 10 86 62 38</t>
  </si>
  <si>
    <t>CMATT 5 déclare FORFAIT</t>
  </si>
  <si>
    <t>CLIRON 1 forfait</t>
  </si>
  <si>
    <t>F</t>
  </si>
  <si>
    <t>se joue mardi 13 nov 2012</t>
  </si>
  <si>
    <t>se joue lundi 19 nov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</si>
</sst>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12" borderId="0" xfId="0" applyFont="1" applyFill="1" applyAlignment="1">
      <alignment/>
    </xf>
    <xf numFmtId="0" fontId="60" fillId="0" borderId="0" xfId="0" applyFont="1" applyAlignment="1">
      <alignment/>
    </xf>
    <xf numFmtId="0" fontId="0" fillId="17" borderId="0" xfId="0" applyFont="1" applyFill="1" applyAlignment="1">
      <alignment/>
    </xf>
    <xf numFmtId="0" fontId="8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8" fillId="12" borderId="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61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36" borderId="0" xfId="0" applyFont="1" applyFill="1" applyAlignment="1">
      <alignment/>
    </xf>
    <xf numFmtId="0" fontId="63" fillId="37" borderId="0" xfId="0" applyFont="1" applyFill="1" applyAlignment="1">
      <alignment/>
    </xf>
    <xf numFmtId="0" fontId="63" fillId="38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5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left" vertical="center"/>
    </xf>
    <xf numFmtId="0" fontId="61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64" fillId="3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/>
    </xf>
    <xf numFmtId="0" fontId="6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2" fillId="35" borderId="0" xfId="0" applyFont="1" applyFill="1" applyAlignment="1" applyProtection="1">
      <alignment horizontal="center"/>
      <protection/>
    </xf>
    <xf numFmtId="0" fontId="13" fillId="3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8" borderId="0" xfId="45" applyFont="1" applyFill="1" applyBorder="1" applyAlignment="1" applyProtection="1">
      <alignment horizontal="center"/>
      <protection/>
    </xf>
    <xf numFmtId="0" fontId="17" fillId="37" borderId="0" xfId="45" applyFont="1" applyFill="1" applyBorder="1" applyAlignment="1" applyProtection="1">
      <alignment horizontal="center"/>
      <protection/>
    </xf>
    <xf numFmtId="0" fontId="17" fillId="36" borderId="0" xfId="45" applyFont="1" applyFill="1" applyBorder="1" applyAlignment="1" applyProtection="1">
      <alignment horizontal="center"/>
      <protection/>
    </xf>
    <xf numFmtId="0" fontId="17" fillId="40" borderId="0" xfId="45" applyFont="1" applyFill="1" applyBorder="1" applyAlignment="1" applyProtection="1">
      <alignment horizontal="center"/>
      <protection/>
    </xf>
    <xf numFmtId="0" fontId="18" fillId="0" borderId="0" xfId="45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ont="1" applyFill="1" applyAlignment="1">
      <alignment horizontal="center"/>
    </xf>
    <xf numFmtId="0" fontId="66" fillId="41" borderId="0" xfId="0" applyFont="1" applyFill="1" applyAlignment="1">
      <alignment/>
    </xf>
    <xf numFmtId="0" fontId="66" fillId="41" borderId="10" xfId="0" applyFont="1" applyFill="1" applyBorder="1" applyAlignment="1">
      <alignment/>
    </xf>
    <xf numFmtId="0" fontId="67" fillId="41" borderId="10" xfId="0" applyFont="1" applyFill="1" applyBorder="1" applyAlignment="1">
      <alignment/>
    </xf>
    <xf numFmtId="0" fontId="0" fillId="17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0" fontId="66" fillId="41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66" fillId="41" borderId="10" xfId="0" applyFont="1" applyFill="1" applyBorder="1" applyAlignment="1" applyProtection="1">
      <alignment horizontal="center"/>
      <protection locked="0"/>
    </xf>
    <xf numFmtId="0" fontId="66" fillId="0" borderId="0" xfId="0" applyFont="1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66" fillId="36" borderId="0" xfId="0" applyFont="1" applyFill="1" applyAlignment="1">
      <alignment/>
    </xf>
    <xf numFmtId="0" fontId="63" fillId="36" borderId="0" xfId="0" applyFont="1" applyFill="1" applyAlignment="1">
      <alignment horizontal="center"/>
    </xf>
    <xf numFmtId="0" fontId="63" fillId="38" borderId="0" xfId="0" applyFont="1" applyFill="1" applyAlignment="1">
      <alignment horizontal="center"/>
    </xf>
    <xf numFmtId="0" fontId="63" fillId="37" borderId="0" xfId="0" applyFont="1" applyFill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7" fillId="43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44" borderId="22" xfId="0" applyFont="1" applyFill="1" applyBorder="1" applyAlignment="1">
      <alignment horizontal="center" vertical="center" wrapText="1"/>
    </xf>
    <xf numFmtId="0" fontId="7" fillId="44" borderId="2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11</xdr:col>
      <xdr:colOff>200025</xdr:colOff>
      <xdr:row>5</xdr:row>
      <xdr:rowOff>200025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67300" y="171450"/>
          <a:ext cx="4010025" cy="136207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3.00390625" style="23" customWidth="1"/>
    <col min="7" max="7" width="5.57421875" style="48" customWidth="1"/>
    <col min="8" max="8" width="16.8515625" style="23" bestFit="1" customWidth="1"/>
    <col min="9" max="15" width="18.00390625" style="23" customWidth="1"/>
    <col min="16" max="16384" width="11.421875" style="23" customWidth="1"/>
  </cols>
  <sheetData>
    <row r="1" spans="1:12" ht="15.75">
      <c r="A1" s="56"/>
      <c r="B1" s="56"/>
      <c r="C1" s="56"/>
      <c r="D1" s="56"/>
      <c r="E1" s="56"/>
      <c r="F1" s="56"/>
      <c r="G1" s="116" t="s">
        <v>57</v>
      </c>
      <c r="H1" s="116"/>
      <c r="I1" s="116"/>
      <c r="J1" s="116"/>
      <c r="K1" s="116"/>
      <c r="L1" s="116"/>
    </row>
    <row r="2" spans="7:15" s="49" customFormat="1" ht="12.75">
      <c r="G2" s="53"/>
      <c r="H2" s="52" t="s">
        <v>54</v>
      </c>
      <c r="I2" s="52" t="s">
        <v>53</v>
      </c>
      <c r="J2" s="52" t="s">
        <v>52</v>
      </c>
      <c r="K2" s="52" t="s">
        <v>51</v>
      </c>
      <c r="L2" s="52" t="s">
        <v>50</v>
      </c>
      <c r="M2" s="23"/>
      <c r="N2" s="23"/>
      <c r="O2" s="23"/>
    </row>
    <row r="3" spans="1:16" ht="12.75">
      <c r="A3" s="23">
        <v>1</v>
      </c>
      <c r="B3" s="23">
        <v>2</v>
      </c>
      <c r="C3" s="23">
        <v>3</v>
      </c>
      <c r="D3" s="23">
        <v>4</v>
      </c>
      <c r="E3" s="23">
        <v>5</v>
      </c>
      <c r="G3" s="50">
        <v>1</v>
      </c>
      <c r="H3" s="1" t="str">
        <f>IF(VLOOKUP(A3,'inscriits COMITE'!$A:$B,2,0)=0,"",VLOOKUP(A3,'inscriits COMITE'!$A:$B,2,0))</f>
        <v>CLIRON 3</v>
      </c>
      <c r="I3" s="1" t="str">
        <f>IF(VLOOKUP(B3,'inscriits COMITE'!$A:$B,2,0)=0,"",VLOOKUP(B3,'inscriits COMITE'!$A:$B,2,0))</f>
        <v>MONTCY 3</v>
      </c>
      <c r="J3" s="1" t="str">
        <f>IF(VLOOKUP(C3,'inscriits COMITE'!$A:$B,2,0)=0,"",VLOOKUP(C3,'inscriits COMITE'!$A:$B,2,0))</f>
        <v>BAZEILLES 3</v>
      </c>
      <c r="K3" s="1" t="str">
        <f>IF(VLOOKUP(D3,'inscriits COMITE'!$A:$B,2,0)=0,"",VLOOKUP(D3,'inscriits COMITE'!$A:$B,2,0))</f>
        <v>POIX-TERRON 1</v>
      </c>
      <c r="L3" s="1" t="str">
        <f>IF(VLOOKUP(E3,'inscriits COMITE'!$A:$B,2,0)=0,"",VLOOKUP(E3,'inscriits COMITE'!$A:$B,2,0))</f>
        <v>CMATT 8</v>
      </c>
      <c r="P3" s="49"/>
    </row>
    <row r="4" spans="1:16" ht="12.75">
      <c r="A4" s="23">
        <v>10</v>
      </c>
      <c r="B4" s="23">
        <v>9</v>
      </c>
      <c r="C4" s="23">
        <v>8</v>
      </c>
      <c r="D4" s="23">
        <v>7</v>
      </c>
      <c r="E4" s="23">
        <v>6</v>
      </c>
      <c r="G4" s="50">
        <v>2</v>
      </c>
      <c r="H4" s="1" t="str">
        <f>IF(VLOOKUP(A4,'inscriits COMITE'!$A:$B,2,0)=0,"",VLOOKUP(A4,'inscriits COMITE'!$A:$B,2,0))</f>
        <v>AUVILLERS 2</v>
      </c>
      <c r="I4" s="1" t="str">
        <f>IF(VLOOKUP(B4,'inscriits COMITE'!$A:$B,2,0)=0,"",VLOOKUP(B4,'inscriits COMITE'!$A:$B,2,0))</f>
        <v>NOUVION-FLIZE 2</v>
      </c>
      <c r="J4" s="1" t="str">
        <f>IF(VLOOKUP(C4,'inscriits COMITE'!$A:$B,2,0)=0,"",VLOOKUP(C4,'inscriits COMITE'!$A:$B,2,0))</f>
        <v>NOUZONVILLE 2</v>
      </c>
      <c r="K4" s="1" t="str">
        <f>IF(VLOOKUP(D4,'inscriits COMITE'!$A:$B,2,0)=0,"",VLOOKUP(D4,'inscriits COMITE'!$A:$B,2,0))</f>
        <v>AUVILLERS 1</v>
      </c>
      <c r="L4" s="1" t="str">
        <f>IF(VLOOKUP(E4,'inscriits COMITE'!$A:$B,2,0)=0,"",VLOOKUP(E4,'inscriits COMITE'!$A:$B,2,0))</f>
        <v>CLAVY WARBY 3</v>
      </c>
      <c r="P4" s="49"/>
    </row>
    <row r="5" spans="1:16" ht="12.75">
      <c r="A5" s="23">
        <v>11</v>
      </c>
      <c r="B5" s="23">
        <v>12</v>
      </c>
      <c r="C5" s="23">
        <v>13</v>
      </c>
      <c r="D5" s="23">
        <v>14</v>
      </c>
      <c r="E5" s="23">
        <v>15</v>
      </c>
      <c r="G5" s="50">
        <v>3</v>
      </c>
      <c r="H5" s="1" t="str">
        <f>IF(VLOOKUP(A5,'inscriits COMITE'!$A:$B,2,0)=0,"",VLOOKUP(A5,'inscriits COMITE'!$A:$B,2,0))</f>
        <v>ANGECOURT 4</v>
      </c>
      <c r="I5" s="1" t="str">
        <f>IF(VLOOKUP(B5,'inscriits COMITE'!$A:$B,2,0)=0,"",VLOOKUP(B5,'inscriits COMITE'!$A:$B,2,0))</f>
        <v>ANGECOURT 5</v>
      </c>
      <c r="J5" s="1" t="str">
        <f>IF(VLOOKUP(C5,'inscriits COMITE'!$A:$B,2,0)=0,"",VLOOKUP(C5,'inscriits COMITE'!$A:$B,2,0))</f>
        <v>ETREPIGNY 2</v>
      </c>
      <c r="K5" s="1" t="str">
        <f>IF(VLOOKUP(D5,'inscriits COMITE'!$A:$B,2,0)=0,"",VLOOKUP(D5,'inscriits COMITE'!$A:$B,2,0))</f>
        <v>CLIRON 4</v>
      </c>
      <c r="L5" s="1" t="str">
        <f>IF(VLOOKUP(E5,'inscriits COMITE'!$A:$B,2,0)=0,"",VLOOKUP(E5,'inscriits COMITE'!$A:$B,2,0))</f>
        <v>HARCY 2</v>
      </c>
      <c r="P5" s="49"/>
    </row>
    <row r="6" spans="1:16" ht="12.75">
      <c r="A6" s="23">
        <v>20</v>
      </c>
      <c r="B6" s="23">
        <v>19</v>
      </c>
      <c r="C6" s="23">
        <v>18</v>
      </c>
      <c r="D6" s="23">
        <v>17</v>
      </c>
      <c r="E6" s="23">
        <v>16</v>
      </c>
      <c r="G6" s="50">
        <v>4</v>
      </c>
      <c r="H6" s="1" t="str">
        <f>IF(VLOOKUP(A6,'inscriits COMITE'!$A:$B,2,0)=0,"",VLOOKUP(A6,'inscriits COMITE'!$A:$B,2,0))</f>
        <v>SEDAN 2</v>
      </c>
      <c r="I6" s="1" t="str">
        <f>IF(VLOOKUP(B6,'inscriits COMITE'!$A:$B,2,0)=0,"",VLOOKUP(B6,'inscriits COMITE'!$A:$B,2,0))</f>
        <v>ROCROI 1</v>
      </c>
      <c r="J6" s="1" t="str">
        <f>IF(VLOOKUP(C6,'inscriits COMITE'!$A:$B,2,0)=0,"",VLOOKUP(C6,'inscriits COMITE'!$A:$B,2,0))</f>
        <v>CLIRON 2</v>
      </c>
      <c r="K6" s="1" t="str">
        <f>IF(VLOOKUP(D6,'inscriits COMITE'!$A:$B,2,0)=0,"",VLOOKUP(D6,'inscriits COMITE'!$A:$B,2,0))</f>
        <v>GLAIRE 5</v>
      </c>
      <c r="L6" s="1" t="str">
        <f>IF(VLOOKUP(E6,'inscriits COMITE'!$A:$B,2,0)=0,"",VLOOKUP(E6,'inscriits COMITE'!$A:$B,2,0))</f>
        <v>SEDAN 3</v>
      </c>
      <c r="P6" s="49"/>
    </row>
    <row r="7" spans="1:11" ht="15.75">
      <c r="A7" s="55"/>
      <c r="B7" s="55"/>
      <c r="C7" s="55"/>
      <c r="D7" s="55"/>
      <c r="E7" s="55"/>
      <c r="F7" s="55"/>
      <c r="G7" s="117" t="s">
        <v>56</v>
      </c>
      <c r="H7" s="117"/>
      <c r="I7" s="117"/>
      <c r="J7" s="117"/>
      <c r="K7" s="117"/>
    </row>
    <row r="8" spans="7:15" s="49" customFormat="1" ht="12.75">
      <c r="G8" s="53"/>
      <c r="H8" s="52" t="s">
        <v>54</v>
      </c>
      <c r="I8" s="52" t="s">
        <v>53</v>
      </c>
      <c r="J8" s="52" t="s">
        <v>52</v>
      </c>
      <c r="K8" s="52" t="s">
        <v>51</v>
      </c>
      <c r="L8" s="23"/>
      <c r="M8" s="23"/>
      <c r="N8" s="23"/>
      <c r="O8" s="23"/>
    </row>
    <row r="9" spans="1:11" ht="12.75">
      <c r="A9" s="23">
        <v>1</v>
      </c>
      <c r="B9" s="23">
        <v>2</v>
      </c>
      <c r="C9" s="23">
        <v>3</v>
      </c>
      <c r="D9" s="23">
        <v>4</v>
      </c>
      <c r="G9" s="50">
        <v>1</v>
      </c>
      <c r="H9" s="1" t="str">
        <f>IF(VLOOKUP(A9,'inscrits HENRARD'!$A:$B,2,0)=0,"",VLOOKUP(A9,'inscrits HENRARD'!$A:$B,2,0))</f>
        <v>CMATT 6</v>
      </c>
      <c r="I9" s="1" t="str">
        <f>IF(VLOOKUP(B9,'inscrits HENRARD'!$A:$B,2,0)=0,"",VLOOKUP(B9,'inscrits HENRARD'!$A:$B,2,0))</f>
        <v>FLOING 3</v>
      </c>
      <c r="J9" s="1" t="str">
        <f>IF(VLOOKUP(C9,'inscrits HENRARD'!$A:$B,2,0)=0,"",VLOOKUP(C9,'inscrits HENRARD'!$A:$B,2,0))</f>
        <v>BAZEILLES 2</v>
      </c>
      <c r="K9" s="1" t="str">
        <f>IF(VLOOKUP(D9,'inscrits HENRARD'!$A:$B,2,0)=0,"",VLOOKUP(D9,'inscrits HENRARD'!$A:$B,2,0))</f>
        <v>GLAIRE 4</v>
      </c>
    </row>
    <row r="10" spans="1:11" ht="12.75">
      <c r="A10" s="23">
        <v>8</v>
      </c>
      <c r="B10" s="23">
        <v>7</v>
      </c>
      <c r="C10" s="23">
        <v>6</v>
      </c>
      <c r="D10" s="23">
        <v>5</v>
      </c>
      <c r="G10" s="50">
        <v>2</v>
      </c>
      <c r="H10" s="1" t="str">
        <f>IF(VLOOKUP(A10,'inscrits HENRARD'!$A:$B,2,0)=0,"",VLOOKUP(A10,'inscrits HENRARD'!$A:$B,2,0))</f>
        <v>SEDAN 1</v>
      </c>
      <c r="I10" s="1" t="str">
        <f>IF(VLOOKUP(B10,'inscrits HENRARD'!$A:$B,2,0)=0,"",VLOOKUP(B10,'inscrits HENRARD'!$A:$B,2,0))</f>
        <v>REVIN-HAYBOISE 2</v>
      </c>
      <c r="J10" s="1" t="str">
        <f>IF(VLOOKUP(C10,'inscrits HENRARD'!$A:$B,2,0)=0,"",VLOOKUP(C10,'inscrits HENRARD'!$A:$B,2,0))</f>
        <v>CLAVY WARBY 2</v>
      </c>
      <c r="K10" s="1" t="str">
        <f>IF(VLOOKUP(D10,'inscrits HENRARD'!$A:$B,2,0)=0,"",VLOOKUP(D10,'inscrits HENRARD'!$A:$B,2,0))</f>
        <v>ANGECOURT 3</v>
      </c>
    </row>
    <row r="11" spans="1:11" ht="12.75">
      <c r="A11" s="23">
        <v>9</v>
      </c>
      <c r="B11" s="23">
        <v>10</v>
      </c>
      <c r="C11" s="23">
        <v>11</v>
      </c>
      <c r="D11" s="23">
        <v>12</v>
      </c>
      <c r="G11" s="50">
        <v>3</v>
      </c>
      <c r="H11" s="1" t="str">
        <f>IF(VLOOKUP(A11,'inscrits HENRARD'!$A:$B,2,0)=0,"",VLOOKUP(A11,'inscrits HENRARD'!$A:$B,2,0))</f>
        <v>ETREPIGNY 1</v>
      </c>
      <c r="I11" s="1" t="str">
        <f>IF(VLOOKUP(B11,'inscrits HENRARD'!$A:$B,2,0)=0,"",VLOOKUP(B11,'inscrits HENRARD'!$A:$B,2,0))</f>
        <v>NOUZONVILLE 1</v>
      </c>
      <c r="J11" s="1" t="str">
        <f>IF(VLOOKUP(C11,'inscrits HENRARD'!$A:$B,2,0)=0,"",VLOOKUP(C11,'inscrits HENRARD'!$A:$B,2,0))</f>
        <v>HARCY 1</v>
      </c>
      <c r="K11" s="1" t="str">
        <f>IF(VLOOKUP(D11,'inscrits HENRARD'!$A:$B,2,0)=0,"",VLOOKUP(D11,'inscrits HENRARD'!$A:$B,2,0))</f>
        <v>CLIRON 1</v>
      </c>
    </row>
    <row r="12" spans="1:11" ht="12.75">
      <c r="A12" s="23">
        <v>16</v>
      </c>
      <c r="B12" s="23">
        <v>15</v>
      </c>
      <c r="C12" s="23">
        <v>14</v>
      </c>
      <c r="D12" s="23">
        <v>13</v>
      </c>
      <c r="G12" s="50">
        <v>4</v>
      </c>
      <c r="H12" s="1" t="str">
        <f>IF(VLOOKUP(A12,'inscrits HENRARD'!$A:$B,2,0)=0,"",VLOOKUP(A12,'inscrits HENRARD'!$A:$B,2,0))</f>
        <v>FLOING 4</v>
      </c>
      <c r="I12" s="1" t="str">
        <f>IF(VLOOKUP(B12,'inscrits HENRARD'!$A:$B,2,0)=0,"",VLOOKUP(B12,'inscrits HENRARD'!$A:$B,2,0))</f>
        <v>MONTCY 2</v>
      </c>
      <c r="J12" s="1" t="str">
        <f>IF(VLOOKUP(C12,'inscrits HENRARD'!$A:$B,2,0)=0,"",VLOOKUP(C12,'inscrits HENRARD'!$A:$B,2,0))</f>
        <v>CMATT 7</v>
      </c>
      <c r="K12" s="1" t="str">
        <f>IF(VLOOKUP(D12,'inscrits HENRARD'!$A:$B,2,0)=0,"",VLOOKUP(D12,'inscrits HENRARD'!$A:$B,2,0))</f>
        <v>NOUVION-FLIZE 1</v>
      </c>
    </row>
    <row r="13" spans="1:12" ht="15.75">
      <c r="A13" s="54"/>
      <c r="B13" s="54"/>
      <c r="C13" s="54"/>
      <c r="D13" s="54"/>
      <c r="E13" s="54"/>
      <c r="F13" s="54"/>
      <c r="G13" s="115" t="s">
        <v>55</v>
      </c>
      <c r="H13" s="115"/>
      <c r="I13" s="115"/>
      <c r="J13" s="115"/>
      <c r="K13" s="115"/>
      <c r="L13" s="115"/>
    </row>
    <row r="14" spans="7:15" s="49" customFormat="1" ht="12.75">
      <c r="G14" s="53"/>
      <c r="H14" s="52" t="s">
        <v>54</v>
      </c>
      <c r="I14" s="52" t="s">
        <v>53</v>
      </c>
      <c r="J14" s="52" t="s">
        <v>52</v>
      </c>
      <c r="K14" s="52" t="s">
        <v>51</v>
      </c>
      <c r="L14" s="52" t="s">
        <v>50</v>
      </c>
      <c r="M14" s="23"/>
      <c r="N14" s="23"/>
      <c r="O14" s="23"/>
    </row>
    <row r="15" spans="1:12" ht="12.7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G15" s="50">
        <v>1</v>
      </c>
      <c r="H15" s="1" t="str">
        <f>IF(VLOOKUP(A15,'inscrits BECKER'!$A:$B,2,0)=0,"",VLOOKUP(A15,'inscrits BECKER'!$A:$B,2,0))</f>
        <v>FLOING 2</v>
      </c>
      <c r="I15" s="1" t="str">
        <f>IF(VLOOKUP(B15,'inscrits BECKER'!$A:$B,2,0)=0,"",VLOOKUP(B15,'inscrits BECKER'!$A:$B,2,0))</f>
        <v>CARIGNAN 1</v>
      </c>
      <c r="J15" s="1" t="str">
        <f>IF(VLOOKUP(C15,'inscrits BECKER'!$A:$B,2,0)=0,"",VLOOKUP(C15,'inscrits BECKER'!$A:$B,2,0))</f>
        <v>MONTCY 1</v>
      </c>
      <c r="K15" s="1" t="str">
        <f>IF(VLOOKUP(D15,'inscrits BECKER'!$A:$B,2,0)=0,"",VLOOKUP(D15,'inscrits BECKER'!$A:$B,2,0))</f>
        <v>CMATT 5</v>
      </c>
      <c r="L15" s="1" t="str">
        <f>IF(VLOOKUP(E15,'inscrits BECKER'!$A:$B,2,0)=0,"",VLOOKUP(E15,'inscrits BECKER'!$A:$B,2,0))</f>
        <v>FLOING 1</v>
      </c>
    </row>
    <row r="16" spans="1:12" ht="12.75">
      <c r="A16" s="23">
        <v>10</v>
      </c>
      <c r="B16" s="23">
        <v>9</v>
      </c>
      <c r="C16" s="23">
        <v>8</v>
      </c>
      <c r="D16" s="23">
        <v>7</v>
      </c>
      <c r="E16" s="23">
        <v>6</v>
      </c>
      <c r="G16" s="50">
        <v>2</v>
      </c>
      <c r="H16" s="1" t="str">
        <f>IF(VLOOKUP(A16,'inscrits BECKER'!$A:$B,2,0)=0,"",VLOOKUP(A16,'inscrits BECKER'!$A:$B,2,0))</f>
        <v>GLAIRE 2</v>
      </c>
      <c r="I16" s="1" t="str">
        <f>IF(VLOOKUP(B16,'inscrits BECKER'!$A:$B,2,0)=0,"",VLOOKUP(B16,'inscrits BECKER'!$A:$B,2,0))</f>
        <v>BAZEILLES 1</v>
      </c>
      <c r="J16" s="1" t="str">
        <f>IF(VLOOKUP(C16,'inscrits BECKER'!$A:$B,2,0)=0,"",VLOOKUP(C16,'inscrits BECKER'!$A:$B,2,0))</f>
        <v>RETHEL 1</v>
      </c>
      <c r="K16" s="1" t="str">
        <f>IF(VLOOKUP(D16,'inscrits BECKER'!$A:$B,2,0)=0,"",VLOOKUP(D16,'inscrits BECKER'!$A:$B,2,0))</f>
        <v>GLAIRE 1</v>
      </c>
      <c r="L16" s="1" t="str">
        <f>IF(VLOOKUP(E16,'inscrits BECKER'!$A:$B,2,0)=0,"",VLOOKUP(E16,'inscrits BECKER'!$A:$B,2,0))</f>
        <v>CMATT 3</v>
      </c>
    </row>
    <row r="17" spans="1:12" ht="12.75">
      <c r="A17" s="23">
        <v>11</v>
      </c>
      <c r="B17" s="23">
        <v>12</v>
      </c>
      <c r="C17" s="23">
        <v>14</v>
      </c>
      <c r="D17" s="23">
        <v>13</v>
      </c>
      <c r="E17" s="23">
        <v>15</v>
      </c>
      <c r="G17" s="50">
        <v>3</v>
      </c>
      <c r="H17" s="1" t="str">
        <f>IF(VLOOKUP(A17,'inscrits BECKER'!$A:$B,2,0)=0,"",VLOOKUP(A17,'inscrits BECKER'!$A:$B,2,0))</f>
        <v>CLAVY WARBY 1</v>
      </c>
      <c r="I17" s="1" t="str">
        <f>IF(VLOOKUP(B17,'inscrits BECKER'!$A:$B,2,0)=0,"",VLOOKUP(B17,'inscrits BECKER'!$A:$B,2,0))</f>
        <v>CMATT 4</v>
      </c>
      <c r="J17" s="1" t="str">
        <f>IF(VLOOKUP(C17,'inscrits BECKER'!$A:$B,2,0)=0,"",VLOOKUP(C17,'inscrits BECKER'!$A:$B,2,0))</f>
        <v>CMATT 1</v>
      </c>
      <c r="K17" s="1" t="str">
        <f>IF(VLOOKUP(D17,'inscrits BECKER'!$A:$B,2,0)=0,"",VLOOKUP(D17,'inscrits BECKER'!$A:$B,2,0))</f>
        <v>ANGECOURT 2</v>
      </c>
      <c r="L17" s="1" t="str">
        <f>IF(VLOOKUP(E17,'inscrits BECKER'!$A:$B,2,0)=0,"",VLOOKUP(E17,'inscrits BECKER'!$A:$B,2,0))</f>
        <v>GLAIRE 3</v>
      </c>
    </row>
    <row r="18" spans="1:12" ht="12.75">
      <c r="A18" s="51">
        <v>17</v>
      </c>
      <c r="B18" s="23">
        <v>19</v>
      </c>
      <c r="C18" s="23">
        <v>18</v>
      </c>
      <c r="D18" s="51">
        <v>20</v>
      </c>
      <c r="E18" s="23">
        <v>16</v>
      </c>
      <c r="G18" s="50">
        <v>4</v>
      </c>
      <c r="H18" s="1" t="str">
        <f>IF(VLOOKUP(A18,'inscrits BECKER'!$A:$B,2,0)=0,"",VLOOKUP(A18,'inscrits BECKER'!$A:$B,2,0))</f>
        <v>CMATT 2</v>
      </c>
      <c r="I18" s="1" t="str">
        <f>IF(VLOOKUP(B18,'inscrits BECKER'!$A:$B,2,0)=0,"",VLOOKUP(B18,'inscrits BECKER'!$A:$B,2,0))</f>
        <v>REVIN-HAYBOISE 1</v>
      </c>
      <c r="J18" s="1" t="str">
        <f>IF(VLOOKUP(C18,'inscrits BECKER'!$A:$B,2,0)=0,"",VLOOKUP(C18,'inscrits BECKER'!$A:$B,2,0))</f>
        <v>CARIGNAN 2</v>
      </c>
      <c r="K18" s="1" t="str">
        <f>IF(VLOOKUP(D18,'inscrits BECKER'!$A:$B,2,0)=0,"",VLOOKUP(D18,'inscrits BECKER'!$A:$B,2,0))</f>
        <v>VIREUX 1</v>
      </c>
      <c r="L18" s="1" t="str">
        <f>IF(VLOOKUP(E18,'inscrits BECKER'!$A:$B,2,0)=0,"",VLOOKUP(E18,'inscrits BECKER'!$A:$B,2,0))</f>
        <v>ANGECOURT 1</v>
      </c>
    </row>
    <row r="20" s="48" customFormat="1" ht="12.75"/>
    <row r="21" s="48" customFormat="1" ht="12.75"/>
    <row r="22" s="48" customFormat="1" ht="12.75"/>
    <row r="23" s="48" customFormat="1" ht="12.75"/>
    <row r="24" s="48" customFormat="1" ht="12.75"/>
    <row r="25" s="48" customFormat="1" ht="12.75"/>
    <row r="26" s="48" customFormat="1" ht="12.75"/>
  </sheetData>
  <sheetProtection password="CA0B" sheet="1"/>
  <mergeCells count="3">
    <mergeCell ref="G13:L13"/>
    <mergeCell ref="G1:L1"/>
    <mergeCell ref="G7:K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19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7.57421875" style="23" hidden="1" customWidth="1"/>
    <col min="2" max="2" width="5.00390625" style="23" customWidth="1"/>
    <col min="3" max="3" width="11.421875" style="23" customWidth="1"/>
    <col min="4" max="4" width="43.421875" style="23" bestFit="1" customWidth="1"/>
    <col min="5" max="5" width="11.421875" style="23" customWidth="1"/>
    <col min="6" max="6" width="4.421875" style="23" customWidth="1"/>
    <col min="7" max="7" width="11.421875" style="23" customWidth="1"/>
    <col min="8" max="8" width="14.7109375" style="23" bestFit="1" customWidth="1"/>
    <col min="9" max="13" width="10.421875" style="23" customWidth="1"/>
    <col min="14" max="16384" width="11.421875" style="23" customWidth="1"/>
  </cols>
  <sheetData>
    <row r="1" ht="13.5" thickBot="1"/>
    <row r="2" spans="3:13" ht="34.5" thickTop="1">
      <c r="C2" s="118" t="s">
        <v>253</v>
      </c>
      <c r="D2" s="119"/>
      <c r="E2" s="120"/>
      <c r="F2" s="74"/>
      <c r="G2" s="74"/>
      <c r="H2" s="74"/>
      <c r="I2" s="74"/>
      <c r="J2" s="74"/>
      <c r="K2" s="74"/>
      <c r="L2" s="74"/>
      <c r="M2" s="74"/>
    </row>
    <row r="3" spans="3:13" ht="7.5" customHeight="1">
      <c r="C3" s="77"/>
      <c r="D3" s="76"/>
      <c r="E3" s="78"/>
      <c r="F3" s="75"/>
      <c r="G3" s="75"/>
      <c r="H3" s="75"/>
      <c r="I3" s="75"/>
      <c r="J3" s="75"/>
      <c r="K3" s="75"/>
      <c r="L3" s="75"/>
      <c r="M3" s="75"/>
    </row>
    <row r="4" spans="3:5" ht="26.25">
      <c r="C4" s="121" t="s">
        <v>16</v>
      </c>
      <c r="D4" s="122"/>
      <c r="E4" s="123"/>
    </row>
    <row r="5" spans="3:5" ht="23.25" customHeight="1">
      <c r="C5" s="77"/>
      <c r="D5" s="76"/>
      <c r="E5" s="79"/>
    </row>
    <row r="6" spans="3:5" ht="20.25">
      <c r="C6" s="77"/>
      <c r="D6" s="84" t="s">
        <v>258</v>
      </c>
      <c r="E6" s="79"/>
    </row>
    <row r="7" spans="3:5" ht="12.75">
      <c r="C7" s="77"/>
      <c r="D7" s="83"/>
      <c r="E7" s="79"/>
    </row>
    <row r="8" spans="3:10" ht="20.25">
      <c r="C8" s="77"/>
      <c r="D8" s="85" t="s">
        <v>259</v>
      </c>
      <c r="E8" s="79"/>
      <c r="J8" s="93"/>
    </row>
    <row r="9" spans="3:10" ht="12.75">
      <c r="C9" s="77"/>
      <c r="D9" s="83"/>
      <c r="E9" s="79"/>
      <c r="J9" s="93"/>
    </row>
    <row r="10" spans="3:10" ht="20.25">
      <c r="C10" s="77"/>
      <c r="D10" s="86" t="s">
        <v>260</v>
      </c>
      <c r="E10" s="79"/>
      <c r="J10" s="93"/>
    </row>
    <row r="11" spans="3:5" ht="40.5" customHeight="1">
      <c r="C11" s="77"/>
      <c r="D11" s="83"/>
      <c r="E11" s="79"/>
    </row>
    <row r="12" spans="3:5" ht="20.25">
      <c r="C12" s="77"/>
      <c r="D12" s="84" t="s">
        <v>254</v>
      </c>
      <c r="E12" s="79"/>
    </row>
    <row r="13" spans="3:5" ht="12.75">
      <c r="C13" s="77"/>
      <c r="D13" s="83"/>
      <c r="E13" s="79"/>
    </row>
    <row r="14" spans="3:5" ht="20.25">
      <c r="C14" s="77"/>
      <c r="D14" s="85" t="s">
        <v>255</v>
      </c>
      <c r="E14" s="79"/>
    </row>
    <row r="15" spans="3:5" ht="12.75">
      <c r="C15" s="77"/>
      <c r="D15" s="83"/>
      <c r="E15" s="79"/>
    </row>
    <row r="16" spans="3:5" ht="20.25">
      <c r="C16" s="77"/>
      <c r="D16" s="86" t="s">
        <v>256</v>
      </c>
      <c r="E16" s="79"/>
    </row>
    <row r="17" spans="3:9" ht="39" customHeight="1">
      <c r="C17" s="77"/>
      <c r="D17" s="83"/>
      <c r="E17" s="79"/>
      <c r="I17" s="93"/>
    </row>
    <row r="18" spans="3:5" ht="20.25">
      <c r="C18" s="77"/>
      <c r="D18" s="87" t="s">
        <v>261</v>
      </c>
      <c r="E18" s="79"/>
    </row>
    <row r="19" spans="3:5" ht="13.5" thickBot="1">
      <c r="C19" s="80"/>
      <c r="D19" s="81"/>
      <c r="E19" s="82"/>
    </row>
    <row r="20" ht="13.5" thickTop="1"/>
  </sheetData>
  <sheetProtection password="CA0B" sheet="1"/>
  <mergeCells count="2">
    <mergeCell ref="C2:E2"/>
    <mergeCell ref="C4:E4"/>
  </mergeCells>
  <hyperlinks>
    <hyperlink ref="D6" location="'inscriits COMITE'!A1" display="inscrits Coupe du COMITE"/>
    <hyperlink ref="D12" location="'rencontres COMITE'!A1" display="Rencontres Coupe du COMITE"/>
    <hyperlink ref="D8" location="'inscrits HENRARD'!A1" display="Iinscrits Coupe HENRARD"/>
    <hyperlink ref="D14" location="'rencontres HENRARD'!A1" display="Rencontres Coupe HENRARD"/>
    <hyperlink ref="D10" location="'inscrits BECKER'!A1" display="Iinscrits Coupe BECKER"/>
    <hyperlink ref="D16" location="'rencontres BECKER'!A1" display="Rencontres Coupe BECKER"/>
    <hyperlink ref="D18" location="'équipes engagées'!A1" display="équipes engagées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140625" style="59" customWidth="1"/>
    <col min="3" max="3" width="26.00390625" style="57" customWidth="1"/>
    <col min="4" max="4" width="7.7109375" style="57" bestFit="1" customWidth="1"/>
    <col min="5" max="5" width="26.00390625" style="57" customWidth="1"/>
    <col min="6" max="6" width="7.7109375" style="57" bestFit="1" customWidth="1"/>
    <col min="7" max="7" width="26.00390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19.57421875" style="57" bestFit="1" customWidth="1"/>
    <col min="12" max="12" width="16.140625" style="57" customWidth="1"/>
    <col min="13" max="13" width="11.421875" style="58" customWidth="1"/>
    <col min="14" max="16384" width="11.421875" style="57" customWidth="1"/>
  </cols>
  <sheetData>
    <row r="1" spans="1:11" ht="23.25">
      <c r="A1" s="89"/>
      <c r="B1" s="125" t="s">
        <v>138</v>
      </c>
      <c r="C1" s="125"/>
      <c r="D1" s="125"/>
      <c r="E1" s="125"/>
      <c r="F1" s="125"/>
      <c r="G1" s="125"/>
      <c r="H1" s="125"/>
      <c r="I1" s="125"/>
      <c r="J1" s="90"/>
      <c r="K1" s="88" t="s">
        <v>257</v>
      </c>
    </row>
    <row r="2" spans="2:12" ht="12.75">
      <c r="B2" s="63"/>
      <c r="C2" s="62"/>
      <c r="D2" s="62"/>
      <c r="E2" s="62"/>
      <c r="F2" s="62"/>
      <c r="G2" s="62"/>
      <c r="H2" s="62"/>
      <c r="I2" s="61"/>
      <c r="K2" s="124" t="s">
        <v>137</v>
      </c>
      <c r="L2" s="124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>
      <c r="A4" s="57">
        <v>11</v>
      </c>
      <c r="B4" s="63" t="s">
        <v>280</v>
      </c>
      <c r="C4" s="62" t="s">
        <v>128</v>
      </c>
      <c r="D4" s="62">
        <v>840</v>
      </c>
      <c r="E4" s="62" t="s">
        <v>127</v>
      </c>
      <c r="F4" s="62">
        <v>848</v>
      </c>
      <c r="G4" s="62"/>
      <c r="H4" s="62"/>
      <c r="I4" s="61">
        <f aca="true" t="shared" si="0" ref="I4:I23">IF(AND(D4="",F4="",H4=""),"",IF(AND(H4&lt;D4,H4&lt;F4),D4+F4,IF(AND(F4&lt;D4,F4&lt;H4),D4+H4,IF(AND(D4&lt;F4,D4&lt;H4),F4+H4))))</f>
        <v>1688</v>
      </c>
      <c r="K4" s="57" t="s">
        <v>123</v>
      </c>
      <c r="L4" s="57" t="s">
        <v>122</v>
      </c>
    </row>
    <row r="5" spans="1:12" ht="12.75">
      <c r="A5" s="57">
        <v>12</v>
      </c>
      <c r="B5" s="63" t="s">
        <v>281</v>
      </c>
      <c r="C5" s="62" t="s">
        <v>125</v>
      </c>
      <c r="D5" s="62">
        <v>929</v>
      </c>
      <c r="E5" s="62" t="s">
        <v>124</v>
      </c>
      <c r="F5" s="62">
        <v>753</v>
      </c>
      <c r="G5" s="62"/>
      <c r="H5" s="62"/>
      <c r="I5" s="61">
        <f t="shared" si="0"/>
        <v>1682</v>
      </c>
      <c r="K5" s="57" t="s">
        <v>123</v>
      </c>
      <c r="L5" s="57" t="s">
        <v>122</v>
      </c>
    </row>
    <row r="6" spans="1:13" ht="12.75">
      <c r="A6" s="57">
        <v>7</v>
      </c>
      <c r="B6" s="63" t="s">
        <v>121</v>
      </c>
      <c r="C6" s="62" t="s">
        <v>120</v>
      </c>
      <c r="D6" s="62">
        <v>787</v>
      </c>
      <c r="E6" s="62" t="s">
        <v>116</v>
      </c>
      <c r="F6" s="62">
        <v>963</v>
      </c>
      <c r="G6" s="62"/>
      <c r="H6" s="62"/>
      <c r="I6" s="61">
        <f t="shared" si="0"/>
        <v>1750</v>
      </c>
      <c r="K6" s="57" t="s">
        <v>116</v>
      </c>
      <c r="L6" s="57" t="s">
        <v>115</v>
      </c>
      <c r="M6" s="66" t="s">
        <v>114</v>
      </c>
    </row>
    <row r="7" spans="1:13" ht="12.75">
      <c r="A7" s="57">
        <v>10</v>
      </c>
      <c r="B7" s="63" t="s">
        <v>119</v>
      </c>
      <c r="C7" s="62" t="s">
        <v>118</v>
      </c>
      <c r="D7" s="62">
        <v>911</v>
      </c>
      <c r="E7" s="62" t="s">
        <v>117</v>
      </c>
      <c r="F7" s="62">
        <v>785</v>
      </c>
      <c r="G7" s="62"/>
      <c r="H7" s="62"/>
      <c r="I7" s="61">
        <f t="shared" si="0"/>
        <v>1696</v>
      </c>
      <c r="K7" s="57" t="s">
        <v>116</v>
      </c>
      <c r="L7" s="57" t="s">
        <v>115</v>
      </c>
      <c r="M7" s="66" t="s">
        <v>114</v>
      </c>
    </row>
    <row r="8" spans="1:13" ht="12.75">
      <c r="A8" s="57">
        <v>3</v>
      </c>
      <c r="B8" s="63" t="s">
        <v>282</v>
      </c>
      <c r="C8" s="65" t="s">
        <v>112</v>
      </c>
      <c r="D8" s="62">
        <v>931</v>
      </c>
      <c r="E8" s="62" t="s">
        <v>113</v>
      </c>
      <c r="F8" s="62">
        <v>923</v>
      </c>
      <c r="G8" s="62"/>
      <c r="H8" s="62"/>
      <c r="I8" s="61">
        <f t="shared" si="0"/>
        <v>1854</v>
      </c>
      <c r="K8" s="57" t="s">
        <v>112</v>
      </c>
      <c r="L8" s="57" t="s">
        <v>111</v>
      </c>
      <c r="M8" s="58" t="s">
        <v>248</v>
      </c>
    </row>
    <row r="9" spans="1:12" ht="12.75">
      <c r="A9" s="57">
        <v>6</v>
      </c>
      <c r="B9" s="63" t="s">
        <v>283</v>
      </c>
      <c r="C9" s="65" t="s">
        <v>110</v>
      </c>
      <c r="D9" s="62">
        <v>940</v>
      </c>
      <c r="E9" s="65" t="s">
        <v>109</v>
      </c>
      <c r="F9" s="62">
        <v>832</v>
      </c>
      <c r="G9" s="62"/>
      <c r="H9" s="62"/>
      <c r="I9" s="61">
        <f t="shared" si="0"/>
        <v>1772</v>
      </c>
      <c r="K9" s="57" t="s">
        <v>108</v>
      </c>
      <c r="L9" s="64" t="s">
        <v>299</v>
      </c>
    </row>
    <row r="10" spans="1:12" ht="12.75">
      <c r="A10" s="57">
        <v>18</v>
      </c>
      <c r="B10" s="63" t="s">
        <v>105</v>
      </c>
      <c r="C10" s="62" t="s">
        <v>97</v>
      </c>
      <c r="D10" s="62">
        <v>664</v>
      </c>
      <c r="E10" s="65" t="s">
        <v>106</v>
      </c>
      <c r="F10" s="62">
        <v>726</v>
      </c>
      <c r="G10" s="62"/>
      <c r="H10" s="62"/>
      <c r="I10" s="61">
        <f t="shared" si="0"/>
        <v>1390</v>
      </c>
      <c r="K10" s="64" t="s">
        <v>97</v>
      </c>
      <c r="L10" s="64" t="s">
        <v>96</v>
      </c>
    </row>
    <row r="11" spans="1:12" ht="12.75">
      <c r="A11" s="57">
        <v>1</v>
      </c>
      <c r="B11" s="63" t="s">
        <v>101</v>
      </c>
      <c r="C11" s="65" t="s">
        <v>104</v>
      </c>
      <c r="D11" s="62">
        <v>952</v>
      </c>
      <c r="E11" s="65" t="s">
        <v>103</v>
      </c>
      <c r="F11" s="62">
        <v>949</v>
      </c>
      <c r="G11" s="65" t="s">
        <v>102</v>
      </c>
      <c r="H11" s="62">
        <v>828</v>
      </c>
      <c r="I11" s="61">
        <f t="shared" si="0"/>
        <v>1901</v>
      </c>
      <c r="K11" s="64" t="s">
        <v>97</v>
      </c>
      <c r="L11" s="64" t="s">
        <v>96</v>
      </c>
    </row>
    <row r="12" spans="1:12" ht="12.75">
      <c r="A12" s="57">
        <v>14</v>
      </c>
      <c r="B12" s="63" t="s">
        <v>284</v>
      </c>
      <c r="C12" s="65" t="s">
        <v>100</v>
      </c>
      <c r="D12" s="62">
        <v>835</v>
      </c>
      <c r="E12" s="65" t="s">
        <v>99</v>
      </c>
      <c r="F12" s="62">
        <v>702</v>
      </c>
      <c r="G12" s="65" t="s">
        <v>98</v>
      </c>
      <c r="H12" s="62">
        <v>634</v>
      </c>
      <c r="I12" s="61">
        <f t="shared" si="0"/>
        <v>1537</v>
      </c>
      <c r="K12" s="64" t="s">
        <v>97</v>
      </c>
      <c r="L12" s="64" t="s">
        <v>96</v>
      </c>
    </row>
    <row r="13" spans="1:12" ht="12.75">
      <c r="A13" s="57">
        <v>5</v>
      </c>
      <c r="B13" s="63" t="s">
        <v>285</v>
      </c>
      <c r="C13" s="65" t="s">
        <v>95</v>
      </c>
      <c r="D13" s="62">
        <v>782</v>
      </c>
      <c r="E13" s="65" t="s">
        <v>94</v>
      </c>
      <c r="F13" s="62">
        <v>998</v>
      </c>
      <c r="G13" s="62"/>
      <c r="H13" s="62"/>
      <c r="I13" s="61">
        <f t="shared" si="0"/>
        <v>1780</v>
      </c>
      <c r="K13" s="64" t="s">
        <v>93</v>
      </c>
      <c r="L13" s="64" t="s">
        <v>92</v>
      </c>
    </row>
    <row r="14" spans="1:12" ht="12.75">
      <c r="A14" s="57">
        <v>13</v>
      </c>
      <c r="B14" s="63" t="s">
        <v>286</v>
      </c>
      <c r="C14" s="65" t="s">
        <v>90</v>
      </c>
      <c r="D14" s="62">
        <v>695</v>
      </c>
      <c r="E14" s="65" t="s">
        <v>91</v>
      </c>
      <c r="F14" s="62">
        <v>927</v>
      </c>
      <c r="G14" s="62"/>
      <c r="H14" s="62"/>
      <c r="I14" s="61">
        <f t="shared" si="0"/>
        <v>1622</v>
      </c>
      <c r="K14" s="57" t="s">
        <v>90</v>
      </c>
      <c r="L14" s="70" t="s">
        <v>302</v>
      </c>
    </row>
    <row r="15" spans="1:12" ht="12.75">
      <c r="A15" s="57">
        <v>17</v>
      </c>
      <c r="B15" s="63" t="s">
        <v>287</v>
      </c>
      <c r="C15" s="62" t="s">
        <v>89</v>
      </c>
      <c r="D15" s="62">
        <v>881</v>
      </c>
      <c r="E15" s="62" t="s">
        <v>88</v>
      </c>
      <c r="F15" s="62">
        <v>529</v>
      </c>
      <c r="G15" s="62"/>
      <c r="H15" s="62"/>
      <c r="I15" s="61">
        <f t="shared" si="0"/>
        <v>1410</v>
      </c>
      <c r="K15" s="64" t="s">
        <v>87</v>
      </c>
      <c r="L15" s="64" t="s">
        <v>300</v>
      </c>
    </row>
    <row r="16" spans="1:12" ht="12.75">
      <c r="A16" s="57">
        <v>15</v>
      </c>
      <c r="B16" s="63" t="s">
        <v>288</v>
      </c>
      <c r="C16" s="62" t="s">
        <v>86</v>
      </c>
      <c r="D16" s="62">
        <v>880</v>
      </c>
      <c r="E16" s="62" t="s">
        <v>85</v>
      </c>
      <c r="F16" s="62">
        <v>639</v>
      </c>
      <c r="G16" s="62"/>
      <c r="H16" s="62"/>
      <c r="I16" s="61">
        <f t="shared" si="0"/>
        <v>1519</v>
      </c>
      <c r="K16" s="64" t="s">
        <v>84</v>
      </c>
      <c r="L16" s="64" t="s">
        <v>83</v>
      </c>
    </row>
    <row r="17" spans="1:12" ht="12.75">
      <c r="A17" s="57">
        <v>2</v>
      </c>
      <c r="B17" s="63" t="s">
        <v>289</v>
      </c>
      <c r="C17" s="65" t="s">
        <v>81</v>
      </c>
      <c r="D17" s="62">
        <v>946</v>
      </c>
      <c r="E17" s="62" t="s">
        <v>82</v>
      </c>
      <c r="F17" s="62">
        <v>927</v>
      </c>
      <c r="G17" s="62"/>
      <c r="H17" s="62"/>
      <c r="I17" s="61">
        <f t="shared" si="0"/>
        <v>1873</v>
      </c>
      <c r="K17" s="57" t="s">
        <v>81</v>
      </c>
      <c r="L17" s="64" t="s">
        <v>80</v>
      </c>
    </row>
    <row r="18" spans="1:12" ht="12.75">
      <c r="A18" s="57">
        <v>9</v>
      </c>
      <c r="B18" s="63" t="s">
        <v>290</v>
      </c>
      <c r="C18" s="62" t="s">
        <v>77</v>
      </c>
      <c r="D18" s="62">
        <v>706</v>
      </c>
      <c r="E18" s="62" t="s">
        <v>79</v>
      </c>
      <c r="F18" s="62">
        <v>899</v>
      </c>
      <c r="G18" s="62" t="s">
        <v>78</v>
      </c>
      <c r="H18" s="62">
        <v>804</v>
      </c>
      <c r="I18" s="61">
        <f t="shared" si="0"/>
        <v>1703</v>
      </c>
      <c r="K18" s="57" t="s">
        <v>77</v>
      </c>
      <c r="L18" s="64" t="s">
        <v>297</v>
      </c>
    </row>
    <row r="19" spans="1:12" ht="12.75">
      <c r="A19" s="57">
        <v>8</v>
      </c>
      <c r="B19" s="63" t="s">
        <v>291</v>
      </c>
      <c r="C19" s="62" t="s">
        <v>76</v>
      </c>
      <c r="D19" s="62">
        <v>916</v>
      </c>
      <c r="E19" s="62" t="s">
        <v>75</v>
      </c>
      <c r="F19" s="62">
        <v>811</v>
      </c>
      <c r="G19" s="65" t="s">
        <v>74</v>
      </c>
      <c r="H19" s="62">
        <v>807</v>
      </c>
      <c r="I19" s="61">
        <f t="shared" si="0"/>
        <v>1727</v>
      </c>
      <c r="K19" s="57" t="s">
        <v>74</v>
      </c>
      <c r="L19" s="64" t="s">
        <v>73</v>
      </c>
    </row>
    <row r="20" spans="1:16" ht="12.75">
      <c r="A20" s="57">
        <v>4</v>
      </c>
      <c r="B20" s="63" t="s">
        <v>296</v>
      </c>
      <c r="C20" s="62" t="s">
        <v>70</v>
      </c>
      <c r="D20" s="62">
        <v>991</v>
      </c>
      <c r="E20" s="62" t="s">
        <v>72</v>
      </c>
      <c r="F20" s="62">
        <v>750</v>
      </c>
      <c r="G20" s="62" t="s">
        <v>71</v>
      </c>
      <c r="H20" s="62">
        <v>859</v>
      </c>
      <c r="I20" s="61">
        <f t="shared" si="0"/>
        <v>1850</v>
      </c>
      <c r="K20" s="57" t="s">
        <v>70</v>
      </c>
      <c r="L20" s="57" t="s">
        <v>69</v>
      </c>
      <c r="P20" s="64"/>
    </row>
    <row r="21" spans="1:12" ht="12.75">
      <c r="A21" s="57">
        <v>19</v>
      </c>
      <c r="B21" s="63" t="s">
        <v>293</v>
      </c>
      <c r="C21" s="62" t="s">
        <v>67</v>
      </c>
      <c r="D21" s="62">
        <v>796</v>
      </c>
      <c r="E21" s="62" t="s">
        <v>68</v>
      </c>
      <c r="F21" s="62">
        <v>500</v>
      </c>
      <c r="G21" s="62"/>
      <c r="H21" s="62"/>
      <c r="I21" s="61">
        <f t="shared" si="0"/>
        <v>1296</v>
      </c>
      <c r="K21" s="57" t="s">
        <v>67</v>
      </c>
      <c r="L21" s="57" t="s">
        <v>66</v>
      </c>
    </row>
    <row r="22" spans="1:12" ht="12.75">
      <c r="A22" s="57">
        <v>20</v>
      </c>
      <c r="B22" s="63" t="s">
        <v>62</v>
      </c>
      <c r="C22" s="62" t="s">
        <v>64</v>
      </c>
      <c r="D22" s="62">
        <v>711</v>
      </c>
      <c r="E22" s="62" t="s">
        <v>63</v>
      </c>
      <c r="F22" s="62">
        <v>500</v>
      </c>
      <c r="G22" s="62"/>
      <c r="H22" s="62"/>
      <c r="I22" s="61">
        <f t="shared" si="0"/>
        <v>1211</v>
      </c>
      <c r="K22" s="57" t="s">
        <v>59</v>
      </c>
      <c r="L22" s="57" t="s">
        <v>58</v>
      </c>
    </row>
    <row r="23" spans="1:12" ht="12.75">
      <c r="A23" s="57">
        <v>16</v>
      </c>
      <c r="B23" s="63" t="s">
        <v>292</v>
      </c>
      <c r="C23" s="62" t="s">
        <v>61</v>
      </c>
      <c r="D23" s="62">
        <v>933</v>
      </c>
      <c r="E23" s="62" t="s">
        <v>60</v>
      </c>
      <c r="F23" s="62">
        <v>581</v>
      </c>
      <c r="G23" s="62"/>
      <c r="H23" s="62"/>
      <c r="I23" s="61">
        <f t="shared" si="0"/>
        <v>1514</v>
      </c>
      <c r="K23" s="57" t="s">
        <v>59</v>
      </c>
      <c r="L23" s="57" t="s">
        <v>58</v>
      </c>
    </row>
    <row r="24" ht="12.75">
      <c r="B24" s="60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421875" style="59" bestFit="1" customWidth="1"/>
    <col min="3" max="3" width="26.00390625" style="57" customWidth="1"/>
    <col min="4" max="4" width="7.7109375" style="57" bestFit="1" customWidth="1"/>
    <col min="5" max="5" width="26.00390625" style="57" customWidth="1"/>
    <col min="6" max="6" width="7.7109375" style="57" bestFit="1" customWidth="1"/>
    <col min="7" max="7" width="25.8515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25.8515625" style="57" bestFit="1" customWidth="1"/>
    <col min="12" max="12" width="16.140625" style="57" customWidth="1"/>
    <col min="13" max="13" width="11.421875" style="58" customWidth="1"/>
    <col min="14" max="16384" width="11.421875" style="57" customWidth="1"/>
  </cols>
  <sheetData>
    <row r="1" spans="2:11" ht="23.25">
      <c r="B1" s="126" t="s">
        <v>187</v>
      </c>
      <c r="C1" s="126"/>
      <c r="D1" s="126"/>
      <c r="E1" s="126"/>
      <c r="F1" s="126"/>
      <c r="G1" s="126"/>
      <c r="H1" s="126"/>
      <c r="I1" s="126"/>
      <c r="J1" s="90"/>
      <c r="K1" s="88" t="s">
        <v>257</v>
      </c>
    </row>
    <row r="2" spans="2:13" s="73" customFormat="1" ht="12.75">
      <c r="B2" s="63"/>
      <c r="C2" s="62"/>
      <c r="D2" s="62"/>
      <c r="E2" s="62"/>
      <c r="F2" s="62"/>
      <c r="G2" s="62"/>
      <c r="H2" s="62"/>
      <c r="I2" s="61"/>
      <c r="J2" s="58"/>
      <c r="K2" s="124" t="s">
        <v>137</v>
      </c>
      <c r="L2" s="124"/>
      <c r="M2" s="58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>
      <c r="A4" s="57">
        <v>5</v>
      </c>
      <c r="B4" s="63" t="s">
        <v>262</v>
      </c>
      <c r="C4" s="62" t="s">
        <v>186</v>
      </c>
      <c r="D4" s="62">
        <v>1145</v>
      </c>
      <c r="E4" s="62" t="s">
        <v>185</v>
      </c>
      <c r="F4" s="62">
        <v>1169</v>
      </c>
      <c r="G4" s="62"/>
      <c r="H4" s="62"/>
      <c r="I4" s="61">
        <f aca="true" t="shared" si="0" ref="I4:I14">IF(AND(D4="",F4="",H4=""),"",IF(AND(H4&lt;D4,H4&lt;F4),D4+F4,IF(AND(F4&lt;D4,F4&lt;H4),D4+H4,IF(AND(D4&lt;F4,D4&lt;H4),F4+H4))))</f>
        <v>2314</v>
      </c>
      <c r="K4" s="57" t="s">
        <v>123</v>
      </c>
      <c r="L4" s="57" t="s">
        <v>122</v>
      </c>
    </row>
    <row r="5" spans="1:13" ht="12.75">
      <c r="A5" s="57">
        <v>3</v>
      </c>
      <c r="B5" s="63" t="s">
        <v>263</v>
      </c>
      <c r="C5" s="65" t="s">
        <v>184</v>
      </c>
      <c r="D5" s="62">
        <v>1224</v>
      </c>
      <c r="E5" s="65" t="s">
        <v>183</v>
      </c>
      <c r="F5" s="62">
        <v>1238</v>
      </c>
      <c r="G5" s="62"/>
      <c r="H5" s="62"/>
      <c r="I5" s="61">
        <f t="shared" si="0"/>
        <v>2462</v>
      </c>
      <c r="K5" s="57" t="s">
        <v>183</v>
      </c>
      <c r="L5" s="64" t="s">
        <v>182</v>
      </c>
      <c r="M5" s="58" t="s">
        <v>248</v>
      </c>
    </row>
    <row r="6" spans="1:12" ht="12.75">
      <c r="A6" s="57">
        <v>6</v>
      </c>
      <c r="B6" s="63" t="s">
        <v>268</v>
      </c>
      <c r="C6" s="65" t="s">
        <v>108</v>
      </c>
      <c r="D6" s="62">
        <v>1119</v>
      </c>
      <c r="E6" s="65" t="s">
        <v>181</v>
      </c>
      <c r="F6" s="62">
        <v>1165</v>
      </c>
      <c r="G6" s="62"/>
      <c r="H6" s="62"/>
      <c r="I6" s="61">
        <f t="shared" si="0"/>
        <v>2284</v>
      </c>
      <c r="K6" s="57" t="s">
        <v>108</v>
      </c>
      <c r="L6" s="64" t="s">
        <v>299</v>
      </c>
    </row>
    <row r="7" spans="1:12" ht="12.75">
      <c r="A7" s="57">
        <v>12</v>
      </c>
      <c r="B7" s="63" t="s">
        <v>107</v>
      </c>
      <c r="C7" s="65" t="s">
        <v>179</v>
      </c>
      <c r="D7" s="62">
        <v>1101</v>
      </c>
      <c r="E7" s="65" t="s">
        <v>180</v>
      </c>
      <c r="F7" s="62">
        <v>1096</v>
      </c>
      <c r="G7" s="62"/>
      <c r="H7" s="62"/>
      <c r="I7" s="61">
        <f t="shared" si="0"/>
        <v>2197</v>
      </c>
      <c r="K7" s="57" t="s">
        <v>179</v>
      </c>
      <c r="L7" s="64" t="s">
        <v>178</v>
      </c>
    </row>
    <row r="8" spans="1:12" ht="12.75">
      <c r="A8" s="57">
        <v>1</v>
      </c>
      <c r="B8" s="63" t="s">
        <v>269</v>
      </c>
      <c r="C8" s="65" t="s">
        <v>176</v>
      </c>
      <c r="D8" s="62">
        <v>1267</v>
      </c>
      <c r="E8" s="65" t="s">
        <v>175</v>
      </c>
      <c r="F8" s="62">
        <v>1291</v>
      </c>
      <c r="G8" s="65" t="s">
        <v>174</v>
      </c>
      <c r="H8" s="62">
        <v>1150</v>
      </c>
      <c r="I8" s="61">
        <f t="shared" si="0"/>
        <v>2558</v>
      </c>
      <c r="K8" s="64" t="s">
        <v>93</v>
      </c>
      <c r="L8" s="64" t="s">
        <v>92</v>
      </c>
    </row>
    <row r="9" spans="1:12" ht="12.75">
      <c r="A9" s="57">
        <v>14</v>
      </c>
      <c r="B9" s="63" t="s">
        <v>270</v>
      </c>
      <c r="C9" s="65" t="s">
        <v>93</v>
      </c>
      <c r="D9" s="62">
        <v>1001</v>
      </c>
      <c r="E9" s="65" t="s">
        <v>172</v>
      </c>
      <c r="F9" s="62">
        <v>1126</v>
      </c>
      <c r="G9" s="62"/>
      <c r="H9" s="62"/>
      <c r="I9" s="61">
        <f t="shared" si="0"/>
        <v>2127</v>
      </c>
      <c r="K9" s="64" t="s">
        <v>93</v>
      </c>
      <c r="L9" s="64" t="s">
        <v>92</v>
      </c>
    </row>
    <row r="10" spans="1:12" ht="12.75">
      <c r="A10" s="57">
        <v>9</v>
      </c>
      <c r="B10" s="63" t="s">
        <v>271</v>
      </c>
      <c r="C10" s="65" t="s">
        <v>171</v>
      </c>
      <c r="D10" s="62">
        <v>1144</v>
      </c>
      <c r="E10" s="65" t="s">
        <v>170</v>
      </c>
      <c r="F10" s="62">
        <v>1090</v>
      </c>
      <c r="G10" s="62"/>
      <c r="H10" s="62"/>
      <c r="I10" s="61">
        <f t="shared" si="0"/>
        <v>2234</v>
      </c>
      <c r="K10" s="57" t="s">
        <v>90</v>
      </c>
      <c r="L10" s="70" t="s">
        <v>302</v>
      </c>
    </row>
    <row r="11" spans="1:12" ht="12.75">
      <c r="A11" s="57">
        <v>2</v>
      </c>
      <c r="B11" s="63" t="s">
        <v>272</v>
      </c>
      <c r="C11" s="65" t="s">
        <v>167</v>
      </c>
      <c r="D11" s="62">
        <v>1195</v>
      </c>
      <c r="E11" s="62" t="s">
        <v>168</v>
      </c>
      <c r="F11" s="62">
        <v>1298</v>
      </c>
      <c r="G11" s="62"/>
      <c r="H11" s="62"/>
      <c r="I11" s="61">
        <f t="shared" si="0"/>
        <v>2493</v>
      </c>
      <c r="K11" s="57" t="s">
        <v>167</v>
      </c>
      <c r="L11" s="57" t="s">
        <v>166</v>
      </c>
    </row>
    <row r="12" spans="1:12" ht="12.75">
      <c r="A12" s="57">
        <v>16</v>
      </c>
      <c r="B12" s="63" t="s">
        <v>273</v>
      </c>
      <c r="C12" s="65" t="s">
        <v>162</v>
      </c>
      <c r="D12" s="62">
        <v>950</v>
      </c>
      <c r="E12" s="62" t="s">
        <v>164</v>
      </c>
      <c r="F12" s="62">
        <v>974</v>
      </c>
      <c r="G12" s="62" t="s">
        <v>163</v>
      </c>
      <c r="H12" s="62">
        <v>1021</v>
      </c>
      <c r="I12" s="61">
        <f t="shared" si="0"/>
        <v>1995</v>
      </c>
      <c r="K12" s="57" t="s">
        <v>162</v>
      </c>
      <c r="L12" s="57" t="s">
        <v>161</v>
      </c>
    </row>
    <row r="13" spans="1:12" ht="12.75">
      <c r="A13" s="57">
        <v>4</v>
      </c>
      <c r="B13" s="63" t="s">
        <v>274</v>
      </c>
      <c r="C13" s="62" t="s">
        <v>160</v>
      </c>
      <c r="D13" s="62">
        <v>1234</v>
      </c>
      <c r="E13" s="62" t="s">
        <v>159</v>
      </c>
      <c r="F13" s="62">
        <v>1196</v>
      </c>
      <c r="G13" s="62"/>
      <c r="H13" s="62"/>
      <c r="I13" s="61">
        <f t="shared" si="0"/>
        <v>2430</v>
      </c>
      <c r="K13" s="57" t="s">
        <v>87</v>
      </c>
      <c r="L13" s="64" t="s">
        <v>300</v>
      </c>
    </row>
    <row r="14" spans="1:12" ht="12.75">
      <c r="A14" s="57">
        <v>11</v>
      </c>
      <c r="B14" s="63" t="s">
        <v>275</v>
      </c>
      <c r="C14" s="65" t="s">
        <v>158</v>
      </c>
      <c r="D14" s="62">
        <v>1290</v>
      </c>
      <c r="E14" s="62" t="s">
        <v>157</v>
      </c>
      <c r="F14" s="62">
        <v>927</v>
      </c>
      <c r="G14" s="62" t="s">
        <v>156</v>
      </c>
      <c r="H14" s="62">
        <v>777</v>
      </c>
      <c r="I14" s="61">
        <f t="shared" si="0"/>
        <v>2217</v>
      </c>
      <c r="K14" s="64" t="s">
        <v>84</v>
      </c>
      <c r="L14" s="64" t="s">
        <v>83</v>
      </c>
    </row>
    <row r="15" spans="1:12" ht="12.75">
      <c r="A15" s="57">
        <v>15</v>
      </c>
      <c r="B15" s="63" t="s">
        <v>276</v>
      </c>
      <c r="C15" s="62" t="s">
        <v>153</v>
      </c>
      <c r="D15" s="62">
        <v>1054</v>
      </c>
      <c r="E15" s="62" t="s">
        <v>155</v>
      </c>
      <c r="F15" s="62">
        <v>1022</v>
      </c>
      <c r="G15" s="62" t="s">
        <v>154</v>
      </c>
      <c r="H15" s="62">
        <v>1022</v>
      </c>
      <c r="I15" s="61">
        <f>D15+F15</f>
        <v>2076</v>
      </c>
      <c r="K15" s="57" t="s">
        <v>153</v>
      </c>
      <c r="L15" s="57" t="s">
        <v>152</v>
      </c>
    </row>
    <row r="16" spans="1:12" ht="12.75">
      <c r="A16" s="57">
        <v>13</v>
      </c>
      <c r="B16" s="63" t="s">
        <v>277</v>
      </c>
      <c r="C16" s="62" t="s">
        <v>149</v>
      </c>
      <c r="D16" s="62">
        <v>1188</v>
      </c>
      <c r="E16" s="62" t="s">
        <v>151</v>
      </c>
      <c r="F16" s="62">
        <v>999</v>
      </c>
      <c r="G16" s="62" t="s">
        <v>150</v>
      </c>
      <c r="H16" s="62">
        <v>826</v>
      </c>
      <c r="I16" s="61">
        <f>IF(AND(D16="",F16="",H16=""),"",IF(AND(H16&lt;D16,H16&lt;F16),D16+F16,IF(AND(F16&lt;D16,F16&lt;H16),D16+H16,IF(AND(D16&lt;F16,D16&lt;H16),F16+H16))))</f>
        <v>2187</v>
      </c>
      <c r="K16" s="57" t="s">
        <v>149</v>
      </c>
      <c r="L16" s="64" t="s">
        <v>298</v>
      </c>
    </row>
    <row r="17" spans="1:12" ht="12.75">
      <c r="A17" s="57">
        <v>10</v>
      </c>
      <c r="B17" s="63" t="s">
        <v>278</v>
      </c>
      <c r="C17" s="65" t="s">
        <v>148</v>
      </c>
      <c r="D17" s="62">
        <v>1122</v>
      </c>
      <c r="E17" s="65" t="s">
        <v>147</v>
      </c>
      <c r="F17" s="62">
        <v>1100</v>
      </c>
      <c r="G17" s="62"/>
      <c r="H17" s="62"/>
      <c r="I17" s="61">
        <f>IF(AND(D17="",F17="",H17=""),"",IF(AND(H17&lt;D17,H17&lt;F17),D17+F17,IF(AND(F17&lt;D17,F17&lt;H17),D17+H17,IF(AND(D17&lt;F17,D17&lt;H17),F17+H17))))</f>
        <v>2222</v>
      </c>
      <c r="K17" s="57" t="s">
        <v>74</v>
      </c>
      <c r="L17" s="64" t="s">
        <v>73</v>
      </c>
    </row>
    <row r="18" spans="1:13" ht="12.75">
      <c r="A18" s="57">
        <v>7</v>
      </c>
      <c r="B18" s="63" t="s">
        <v>279</v>
      </c>
      <c r="C18" s="62" t="s">
        <v>146</v>
      </c>
      <c r="D18" s="62">
        <v>1063</v>
      </c>
      <c r="E18" s="62" t="s">
        <v>145</v>
      </c>
      <c r="F18" s="62">
        <v>1195</v>
      </c>
      <c r="G18" s="62" t="s">
        <v>144</v>
      </c>
      <c r="H18" s="62">
        <v>1035</v>
      </c>
      <c r="I18" s="61">
        <f>IF(AND(D18="",F18="",H18=""),"",IF(AND(H18&lt;D18,H18&lt;F18),D18+F18,IF(AND(F18&lt;D18,F18&lt;H18),D18+H18,IF(AND(D18&lt;F18,D18&lt;H18),F18+H18))))</f>
        <v>2258</v>
      </c>
      <c r="K18" s="64" t="s">
        <v>143</v>
      </c>
      <c r="L18" s="64" t="s">
        <v>142</v>
      </c>
      <c r="M18" s="66" t="s">
        <v>141</v>
      </c>
    </row>
    <row r="19" spans="1:12" ht="12.75">
      <c r="A19" s="57">
        <v>8</v>
      </c>
      <c r="B19" s="63" t="s">
        <v>65</v>
      </c>
      <c r="C19" s="62" t="s">
        <v>140</v>
      </c>
      <c r="D19" s="62">
        <v>1245</v>
      </c>
      <c r="E19" s="62" t="s">
        <v>139</v>
      </c>
      <c r="F19" s="62">
        <v>1010</v>
      </c>
      <c r="G19" s="62"/>
      <c r="H19" s="62"/>
      <c r="I19" s="61">
        <f>IF(AND(D19="",F19="",H19=""),"",IF(AND(H19&lt;D19,H19&lt;F19),D19+F19,IF(AND(F19&lt;D19,F19&lt;H19),D19+H19,IF(AND(D19&lt;F19,D19&lt;H19),F19+H19))))</f>
        <v>2255</v>
      </c>
      <c r="K19" s="57" t="s">
        <v>59</v>
      </c>
      <c r="L19" s="57" t="s">
        <v>58</v>
      </c>
    </row>
    <row r="20" ht="12.75">
      <c r="B20" s="60">
        <f>COUNTA(B4:B19)</f>
        <v>16</v>
      </c>
    </row>
  </sheetData>
  <sheetProtection password="CA0B" sheet="1"/>
  <mergeCells count="2">
    <mergeCell ref="K2:L2"/>
    <mergeCell ref="B1:I1"/>
  </mergeCells>
  <conditionalFormatting sqref="I4:J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421875" style="59" bestFit="1" customWidth="1"/>
    <col min="3" max="3" width="24.8515625" style="57" bestFit="1" customWidth="1"/>
    <col min="4" max="4" width="7.7109375" style="57" bestFit="1" customWidth="1"/>
    <col min="5" max="5" width="20.140625" style="57" customWidth="1"/>
    <col min="6" max="6" width="7.7109375" style="57" bestFit="1" customWidth="1"/>
    <col min="7" max="7" width="20.140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22.00390625" style="57" bestFit="1" customWidth="1"/>
    <col min="12" max="12" width="17.00390625" style="57" customWidth="1"/>
    <col min="13" max="13" width="11.421875" style="58" customWidth="1"/>
    <col min="14" max="16384" width="11.421875" style="57" customWidth="1"/>
  </cols>
  <sheetData>
    <row r="1" spans="2:11" ht="23.25">
      <c r="B1" s="127" t="s">
        <v>247</v>
      </c>
      <c r="C1" s="127"/>
      <c r="D1" s="127"/>
      <c r="E1" s="127"/>
      <c r="F1" s="127"/>
      <c r="G1" s="127"/>
      <c r="H1" s="127"/>
      <c r="I1" s="127"/>
      <c r="J1" s="90"/>
      <c r="K1" s="88" t="s">
        <v>257</v>
      </c>
    </row>
    <row r="2" spans="2:12" ht="12.75">
      <c r="B2" s="63"/>
      <c r="C2" s="62"/>
      <c r="D2" s="62"/>
      <c r="E2" s="62"/>
      <c r="F2" s="62"/>
      <c r="G2" s="62"/>
      <c r="H2" s="62"/>
      <c r="I2" s="61"/>
      <c r="K2" s="124" t="s">
        <v>137</v>
      </c>
      <c r="L2" s="124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 customHeight="1">
      <c r="A4" s="57">
        <v>16</v>
      </c>
      <c r="B4" s="63" t="s">
        <v>129</v>
      </c>
      <c r="C4" s="65" t="s">
        <v>246</v>
      </c>
      <c r="D4" s="62">
        <v>1371</v>
      </c>
      <c r="E4" s="65" t="s">
        <v>245</v>
      </c>
      <c r="F4" s="62">
        <v>1370</v>
      </c>
      <c r="G4" s="62"/>
      <c r="H4" s="62"/>
      <c r="I4" s="61">
        <f aca="true" t="shared" si="0" ref="I4:I23">IF(AND(D4="",F4="",H4=""),"",IF(AND(H4&lt;D4,H4&lt;F4),D4+F4,IF(AND(F4&lt;D4,F4&lt;H4),D4+H4,IF(AND(D4&lt;F4,D4&lt;H4),F4+H4))))</f>
        <v>2741</v>
      </c>
      <c r="K4" s="57" t="s">
        <v>123</v>
      </c>
      <c r="L4" s="57" t="s">
        <v>122</v>
      </c>
    </row>
    <row r="5" spans="1:12" ht="12.75">
      <c r="A5" s="57">
        <v>13</v>
      </c>
      <c r="B5" s="63" t="s">
        <v>126</v>
      </c>
      <c r="C5" s="65" t="s">
        <v>244</v>
      </c>
      <c r="D5" s="62">
        <v>1479</v>
      </c>
      <c r="E5" s="65" t="s">
        <v>243</v>
      </c>
      <c r="F5" s="62">
        <v>1333</v>
      </c>
      <c r="G5" s="62"/>
      <c r="H5" s="62"/>
      <c r="I5" s="61">
        <f t="shared" si="0"/>
        <v>2812</v>
      </c>
      <c r="K5" s="57" t="s">
        <v>123</v>
      </c>
      <c r="L5" s="57" t="s">
        <v>122</v>
      </c>
    </row>
    <row r="6" spans="1:13" ht="12.75">
      <c r="A6" s="57">
        <v>9</v>
      </c>
      <c r="B6" s="63" t="s">
        <v>264</v>
      </c>
      <c r="C6" s="65" t="s">
        <v>241</v>
      </c>
      <c r="D6" s="62">
        <v>1456</v>
      </c>
      <c r="E6" s="62" t="s">
        <v>242</v>
      </c>
      <c r="F6" s="62">
        <v>1441</v>
      </c>
      <c r="G6" s="62"/>
      <c r="H6" s="62"/>
      <c r="I6" s="61">
        <f t="shared" si="0"/>
        <v>2897</v>
      </c>
      <c r="K6" s="57" t="s">
        <v>241</v>
      </c>
      <c r="L6" s="64" t="s">
        <v>240</v>
      </c>
      <c r="M6" s="58" t="s">
        <v>248</v>
      </c>
    </row>
    <row r="7" spans="1:12" ht="12.75">
      <c r="A7" s="57">
        <v>2</v>
      </c>
      <c r="B7" s="63" t="s">
        <v>239</v>
      </c>
      <c r="C7" s="62" t="s">
        <v>238</v>
      </c>
      <c r="D7" s="62">
        <v>1619</v>
      </c>
      <c r="E7" s="62" t="s">
        <v>234</v>
      </c>
      <c r="F7" s="62">
        <v>1537</v>
      </c>
      <c r="G7" s="62"/>
      <c r="H7" s="62"/>
      <c r="I7" s="61">
        <f t="shared" si="0"/>
        <v>3156</v>
      </c>
      <c r="K7" s="57" t="s">
        <v>234</v>
      </c>
      <c r="L7" s="57" t="s">
        <v>233</v>
      </c>
    </row>
    <row r="8" spans="1:12" ht="12.75">
      <c r="A8" s="57">
        <v>18</v>
      </c>
      <c r="B8" s="63" t="s">
        <v>237</v>
      </c>
      <c r="C8" s="62" t="s">
        <v>236</v>
      </c>
      <c r="D8" s="62">
        <v>1381</v>
      </c>
      <c r="E8" s="62" t="s">
        <v>235</v>
      </c>
      <c r="F8" s="62">
        <v>1222</v>
      </c>
      <c r="G8" s="62"/>
      <c r="H8" s="62"/>
      <c r="I8" s="61">
        <f t="shared" si="0"/>
        <v>2603</v>
      </c>
      <c r="K8" s="57" t="s">
        <v>234</v>
      </c>
      <c r="L8" s="57" t="s">
        <v>233</v>
      </c>
    </row>
    <row r="9" spans="1:12" ht="12.75">
      <c r="A9" s="57">
        <v>11</v>
      </c>
      <c r="B9" s="63" t="s">
        <v>265</v>
      </c>
      <c r="C9" s="65" t="s">
        <v>232</v>
      </c>
      <c r="D9" s="62">
        <v>1504</v>
      </c>
      <c r="E9" s="65" t="s">
        <v>231</v>
      </c>
      <c r="F9" s="62">
        <v>1353</v>
      </c>
      <c r="G9" s="62"/>
      <c r="H9" s="62"/>
      <c r="I9" s="61">
        <f t="shared" si="0"/>
        <v>2857</v>
      </c>
      <c r="K9" s="57" t="s">
        <v>108</v>
      </c>
      <c r="L9" s="64" t="s">
        <v>299</v>
      </c>
    </row>
    <row r="10" spans="1:12" ht="12.75">
      <c r="A10" s="57">
        <v>14</v>
      </c>
      <c r="B10" s="63" t="s">
        <v>177</v>
      </c>
      <c r="C10" s="65" t="s">
        <v>230</v>
      </c>
      <c r="D10" s="62">
        <v>1272</v>
      </c>
      <c r="E10" s="65" t="s">
        <v>229</v>
      </c>
      <c r="F10" s="62">
        <v>1534</v>
      </c>
      <c r="G10" s="62"/>
      <c r="H10" s="62"/>
      <c r="I10" s="61">
        <f t="shared" si="0"/>
        <v>2806</v>
      </c>
      <c r="K10" s="64" t="s">
        <v>93</v>
      </c>
      <c r="L10" s="64" t="s">
        <v>92</v>
      </c>
    </row>
    <row r="11" spans="1:12" ht="12.75">
      <c r="A11" s="57">
        <v>17</v>
      </c>
      <c r="B11" s="63" t="s">
        <v>173</v>
      </c>
      <c r="C11" s="65" t="s">
        <v>228</v>
      </c>
      <c r="D11" s="62">
        <v>1389</v>
      </c>
      <c r="E11" s="65" t="s">
        <v>227</v>
      </c>
      <c r="F11" s="62">
        <v>1339</v>
      </c>
      <c r="G11" s="62"/>
      <c r="H11" s="62"/>
      <c r="I11" s="61">
        <f t="shared" si="0"/>
        <v>2728</v>
      </c>
      <c r="K11" s="64" t="s">
        <v>93</v>
      </c>
      <c r="L11" s="64" t="s">
        <v>92</v>
      </c>
    </row>
    <row r="12" spans="1:12" ht="12.75">
      <c r="A12" s="57">
        <v>6</v>
      </c>
      <c r="B12" s="63" t="s">
        <v>226</v>
      </c>
      <c r="C12" s="65" t="s">
        <v>225</v>
      </c>
      <c r="D12" s="62">
        <v>1577</v>
      </c>
      <c r="E12" s="65" t="s">
        <v>224</v>
      </c>
      <c r="F12" s="65">
        <v>1436</v>
      </c>
      <c r="G12" s="62" t="s">
        <v>223</v>
      </c>
      <c r="H12" s="62">
        <v>1447</v>
      </c>
      <c r="I12" s="61">
        <f t="shared" si="0"/>
        <v>3024</v>
      </c>
      <c r="K12" s="64" t="s">
        <v>93</v>
      </c>
      <c r="L12" s="64" t="s">
        <v>92</v>
      </c>
    </row>
    <row r="13" spans="1:12" ht="12.75">
      <c r="A13" s="57">
        <v>12</v>
      </c>
      <c r="B13" s="63" t="s">
        <v>222</v>
      </c>
      <c r="C13" s="65" t="s">
        <v>221</v>
      </c>
      <c r="D13" s="62">
        <v>1432</v>
      </c>
      <c r="E13" s="65" t="s">
        <v>220</v>
      </c>
      <c r="F13" s="62">
        <v>1418</v>
      </c>
      <c r="G13" s="65" t="s">
        <v>219</v>
      </c>
      <c r="H13" s="62">
        <v>1242</v>
      </c>
      <c r="I13" s="61">
        <f t="shared" si="0"/>
        <v>2850</v>
      </c>
      <c r="K13" s="64" t="s">
        <v>93</v>
      </c>
      <c r="L13" s="64" t="s">
        <v>92</v>
      </c>
    </row>
    <row r="14" spans="1:12" ht="12.75">
      <c r="A14" s="57">
        <v>4</v>
      </c>
      <c r="B14" s="63" t="s">
        <v>218</v>
      </c>
      <c r="C14" s="65" t="s">
        <v>217</v>
      </c>
      <c r="D14" s="62">
        <v>1714</v>
      </c>
      <c r="E14" s="65" t="s">
        <v>216</v>
      </c>
      <c r="F14" s="62">
        <v>1351</v>
      </c>
      <c r="G14" s="62"/>
      <c r="H14" s="62"/>
      <c r="I14" s="61">
        <f t="shared" si="0"/>
        <v>3065</v>
      </c>
      <c r="K14" s="64" t="s">
        <v>93</v>
      </c>
      <c r="L14" s="64" t="s">
        <v>92</v>
      </c>
    </row>
    <row r="15" spans="1:12" ht="12.75">
      <c r="A15" s="57">
        <v>5</v>
      </c>
      <c r="B15" s="63" t="s">
        <v>169</v>
      </c>
      <c r="C15" s="62" t="s">
        <v>214</v>
      </c>
      <c r="D15" s="62">
        <v>1611</v>
      </c>
      <c r="E15" s="62" t="s">
        <v>215</v>
      </c>
      <c r="F15" s="62">
        <v>1419</v>
      </c>
      <c r="G15" s="62"/>
      <c r="H15" s="62"/>
      <c r="I15" s="61">
        <f t="shared" si="0"/>
        <v>3030</v>
      </c>
      <c r="K15" s="57" t="s">
        <v>214</v>
      </c>
      <c r="L15" s="57" t="s">
        <v>213</v>
      </c>
    </row>
    <row r="16" spans="1:12" ht="12.75">
      <c r="A16" s="57">
        <v>1</v>
      </c>
      <c r="B16" s="63" t="s">
        <v>165</v>
      </c>
      <c r="C16" s="62" t="s">
        <v>211</v>
      </c>
      <c r="D16" s="62">
        <v>1487</v>
      </c>
      <c r="E16" s="62" t="s">
        <v>212</v>
      </c>
      <c r="F16" s="62">
        <v>1690</v>
      </c>
      <c r="G16" s="62"/>
      <c r="H16" s="62"/>
      <c r="I16" s="61">
        <f t="shared" si="0"/>
        <v>3177</v>
      </c>
      <c r="K16" s="57" t="s">
        <v>211</v>
      </c>
      <c r="L16" s="57" t="s">
        <v>210</v>
      </c>
    </row>
    <row r="17" spans="1:12" ht="12.75">
      <c r="A17" s="57">
        <v>7</v>
      </c>
      <c r="B17" s="63" t="s">
        <v>209</v>
      </c>
      <c r="C17" s="62" t="s">
        <v>208</v>
      </c>
      <c r="D17" s="62">
        <v>1420</v>
      </c>
      <c r="E17" s="62" t="s">
        <v>207</v>
      </c>
      <c r="F17" s="62">
        <v>1601</v>
      </c>
      <c r="G17" s="62"/>
      <c r="H17" s="62"/>
      <c r="I17" s="61">
        <f t="shared" si="0"/>
        <v>3021</v>
      </c>
      <c r="K17" s="57" t="s">
        <v>87</v>
      </c>
      <c r="L17" s="64" t="s">
        <v>300</v>
      </c>
    </row>
    <row r="18" spans="1:12" ht="12.75">
      <c r="A18" s="57">
        <v>10</v>
      </c>
      <c r="B18" s="63" t="s">
        <v>206</v>
      </c>
      <c r="C18" s="62" t="s">
        <v>205</v>
      </c>
      <c r="D18" s="62">
        <v>1321</v>
      </c>
      <c r="E18" s="62" t="s">
        <v>204</v>
      </c>
      <c r="F18" s="62">
        <v>1537</v>
      </c>
      <c r="G18" s="62"/>
      <c r="H18" s="62"/>
      <c r="I18" s="61">
        <f t="shared" si="0"/>
        <v>2858</v>
      </c>
      <c r="K18" s="57" t="s">
        <v>87</v>
      </c>
      <c r="L18" s="64" t="s">
        <v>300</v>
      </c>
    </row>
    <row r="19" spans="1:12" ht="12.75">
      <c r="A19" s="57">
        <v>15</v>
      </c>
      <c r="B19" s="63" t="s">
        <v>203</v>
      </c>
      <c r="C19" s="62" t="s">
        <v>202</v>
      </c>
      <c r="D19" s="62">
        <v>1362</v>
      </c>
      <c r="E19" s="62" t="s">
        <v>201</v>
      </c>
      <c r="F19" s="62">
        <v>1382</v>
      </c>
      <c r="G19" s="62"/>
      <c r="H19" s="62"/>
      <c r="I19" s="61">
        <f t="shared" si="0"/>
        <v>2744</v>
      </c>
      <c r="K19" s="57" t="s">
        <v>87</v>
      </c>
      <c r="L19" s="64" t="s">
        <v>300</v>
      </c>
    </row>
    <row r="20" spans="1:12" ht="12.75">
      <c r="A20" s="57">
        <v>3</v>
      </c>
      <c r="B20" s="63" t="s">
        <v>266</v>
      </c>
      <c r="C20" s="62" t="s">
        <v>198</v>
      </c>
      <c r="D20" s="62">
        <v>1539</v>
      </c>
      <c r="E20" s="62" t="s">
        <v>200</v>
      </c>
      <c r="F20" s="62">
        <v>1549</v>
      </c>
      <c r="G20" s="62" t="s">
        <v>199</v>
      </c>
      <c r="H20" s="62">
        <v>1362</v>
      </c>
      <c r="I20" s="61">
        <f t="shared" si="0"/>
        <v>3088</v>
      </c>
      <c r="K20" s="57" t="s">
        <v>198</v>
      </c>
      <c r="L20" s="57" t="s">
        <v>197</v>
      </c>
    </row>
    <row r="21" spans="1:12" ht="12.75">
      <c r="A21" s="57">
        <v>8</v>
      </c>
      <c r="B21" s="63" t="s">
        <v>295</v>
      </c>
      <c r="C21" s="65" t="s">
        <v>194</v>
      </c>
      <c r="D21" s="62">
        <v>1277</v>
      </c>
      <c r="E21" s="65" t="s">
        <v>196</v>
      </c>
      <c r="F21" s="62">
        <v>1196</v>
      </c>
      <c r="G21" s="65" t="s">
        <v>195</v>
      </c>
      <c r="H21" s="62">
        <v>1667</v>
      </c>
      <c r="I21" s="61">
        <f t="shared" si="0"/>
        <v>2944</v>
      </c>
      <c r="K21" s="57" t="s">
        <v>194</v>
      </c>
      <c r="L21" s="70" t="s">
        <v>193</v>
      </c>
    </row>
    <row r="22" spans="1:13" ht="12.75">
      <c r="A22" s="57">
        <v>19</v>
      </c>
      <c r="B22" s="63" t="s">
        <v>267</v>
      </c>
      <c r="C22" s="65" t="s">
        <v>192</v>
      </c>
      <c r="D22" s="62">
        <v>1300</v>
      </c>
      <c r="E22" s="65" t="s">
        <v>191</v>
      </c>
      <c r="F22" s="62">
        <v>1177</v>
      </c>
      <c r="G22" s="62"/>
      <c r="H22" s="62"/>
      <c r="I22" s="61">
        <f t="shared" si="0"/>
        <v>2477</v>
      </c>
      <c r="K22" s="64" t="s">
        <v>143</v>
      </c>
      <c r="L22" s="57" t="s">
        <v>142</v>
      </c>
      <c r="M22" s="66" t="s">
        <v>190</v>
      </c>
    </row>
    <row r="23" spans="1:12" ht="12.75">
      <c r="A23" s="57">
        <v>20</v>
      </c>
      <c r="B23" s="63" t="s">
        <v>294</v>
      </c>
      <c r="C23" s="65" t="s">
        <v>188</v>
      </c>
      <c r="D23" s="62">
        <v>1371</v>
      </c>
      <c r="E23" s="65" t="s">
        <v>189</v>
      </c>
      <c r="F23" s="62">
        <v>1024</v>
      </c>
      <c r="G23" s="62"/>
      <c r="H23" s="62"/>
      <c r="I23" s="61">
        <f t="shared" si="0"/>
        <v>2395</v>
      </c>
      <c r="K23" s="57" t="s">
        <v>188</v>
      </c>
      <c r="L23" s="64" t="s">
        <v>301</v>
      </c>
    </row>
    <row r="24" ht="12.75">
      <c r="B24" s="60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3" dxfId="2" operator="equal" stopIfTrue="1">
      <formula>0</formula>
    </cfRule>
  </conditionalFormatting>
  <conditionalFormatting sqref="I4:J23">
    <cfRule type="cellIs" priority="2" dxfId="2" operator="equal" stopIfTrue="1">
      <formula>0</formula>
    </cfRule>
  </conditionalFormatting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2"/>
  <sheetViews>
    <sheetView showGridLines="0" showRowColHeaders="0" zoomScaleSheetLayoutView="10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2.8515625" style="23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8" width="11.421875" style="23" customWidth="1"/>
    <col min="9" max="9" width="6.7109375" style="22" customWidth="1"/>
    <col min="10" max="10" width="2.28125" style="22" customWidth="1"/>
    <col min="11" max="11" width="16.421875" style="22" bestFit="1" customWidth="1"/>
    <col min="12" max="12" width="5.140625" style="22" bestFit="1" customWidth="1"/>
    <col min="13" max="13" width="5.140625" style="28" bestFit="1" customWidth="1"/>
    <col min="14" max="14" width="2.421875" style="22" customWidth="1"/>
    <col min="15" max="16384" width="11.421875" style="22" customWidth="1"/>
  </cols>
  <sheetData>
    <row r="1" spans="3:15" ht="22.5">
      <c r="C1" s="131" t="s">
        <v>0</v>
      </c>
      <c r="D1" s="131"/>
      <c r="E1" s="131"/>
      <c r="F1" s="131"/>
      <c r="G1" s="131"/>
      <c r="H1" s="131"/>
      <c r="I1" s="3"/>
      <c r="J1" s="3"/>
      <c r="K1" s="29" t="s">
        <v>14</v>
      </c>
      <c r="L1"/>
      <c r="M1" s="16"/>
      <c r="O1" s="88" t="s">
        <v>257</v>
      </c>
    </row>
    <row r="2" spans="3:13" ht="12.75">
      <c r="C2" s="132" t="s">
        <v>16</v>
      </c>
      <c r="D2" s="132"/>
      <c r="E2" s="132"/>
      <c r="F2" s="132"/>
      <c r="G2" s="132"/>
      <c r="H2" s="132"/>
      <c r="I2"/>
      <c r="J2"/>
      <c r="K2" s="31" t="s">
        <v>15</v>
      </c>
      <c r="L2"/>
      <c r="M2" s="16"/>
    </row>
    <row r="3" spans="3:13" ht="12.75">
      <c r="C3" s="24"/>
      <c r="D3" s="24"/>
      <c r="E3" s="24"/>
      <c r="F3" s="24"/>
      <c r="G3" s="24"/>
      <c r="H3" s="24"/>
      <c r="I3"/>
      <c r="J3"/>
      <c r="K3" s="25"/>
      <c r="L3"/>
      <c r="M3" s="16"/>
    </row>
    <row r="4" spans="3:13" ht="12.75">
      <c r="C4" s="24"/>
      <c r="D4" s="24"/>
      <c r="E4" s="24"/>
      <c r="F4" s="24"/>
      <c r="G4" s="24"/>
      <c r="H4" s="24"/>
      <c r="I4"/>
      <c r="J4"/>
      <c r="K4" s="25"/>
      <c r="L4"/>
      <c r="M4" s="16"/>
    </row>
    <row r="5" spans="3:13" ht="18">
      <c r="C5" s="129" t="s">
        <v>20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3:13" ht="12.75"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3</v>
      </c>
      <c r="C8" s="6">
        <v>1</v>
      </c>
      <c r="D8" s="102" t="str">
        <f>HLOOKUP(C5,poules!$2:$6,2,0)</f>
        <v>CLIRON 3</v>
      </c>
      <c r="E8" s="106">
        <v>3</v>
      </c>
      <c r="F8" s="106">
        <v>3</v>
      </c>
      <c r="G8" s="101">
        <f>SUM(H15,G20,G25)</f>
        <v>5</v>
      </c>
      <c r="H8" s="6">
        <f>SUM(G15,H20,H25)</f>
        <v>5</v>
      </c>
      <c r="I8"/>
      <c r="J8" s="34">
        <v>1</v>
      </c>
      <c r="K8" s="35" t="str">
        <f>IF(ISNA(VLOOKUP($J8,$A8:$H11,1,0)),"",VLOOKUP($J8,$A8:$H11,4,0))</f>
        <v>ANGECOURT 4</v>
      </c>
      <c r="L8" s="99">
        <f>IF(ISNA(VLOOKUP($J8,$A8:$H11,1,0)),"",VLOOKUP($J8,$A8:$H11,5,0))</f>
        <v>4</v>
      </c>
      <c r="M8" s="99">
        <f>IF(ISNA(VLOOKUP($J8,$A8:$H11,1,0)),"",VLOOKUP($J8,$A8:$H11,7,0)-VLOOKUP($J8,$A8:$H11,8,0))</f>
        <v>4</v>
      </c>
    </row>
    <row r="9" spans="1:13" ht="12.75">
      <c r="A9" s="48">
        <f>F9</f>
        <v>2</v>
      </c>
      <c r="C9" s="6">
        <v>2</v>
      </c>
      <c r="D9" s="102" t="str">
        <f>HLOOKUP(C5,poules!$2:$6,3,0)</f>
        <v>AUVILLERS 2</v>
      </c>
      <c r="E9" s="106">
        <v>3</v>
      </c>
      <c r="F9" s="106">
        <v>2</v>
      </c>
      <c r="G9" s="101">
        <f>SUM(H16,H20,G26)</f>
        <v>6</v>
      </c>
      <c r="H9" s="6">
        <f>SUM(G16,G20,H26)</f>
        <v>4</v>
      </c>
      <c r="I9"/>
      <c r="J9" s="34">
        <v>2</v>
      </c>
      <c r="K9" s="35" t="str">
        <f>IF(ISNA(VLOOKUP($J9,$A8:$H11,1,0)),"",VLOOKUP($J9,$A8:$H11,4,0))</f>
        <v>AUVILLERS 2</v>
      </c>
      <c r="L9" s="99">
        <f>IF(ISNA(VLOOKUP($J9,$A8:$H11,1,0)),"",VLOOKUP($J9,$A8:$H11,5,0))</f>
        <v>3</v>
      </c>
      <c r="M9" s="99">
        <f>IF(ISNA(VLOOKUP($J9,$A8:$H11,1,0)),"",VLOOKUP($J9,$A8:$H11,7,0)-VLOOKUP($J9,$A8:$H11,8,0))</f>
        <v>2</v>
      </c>
    </row>
    <row r="10" spans="1:13" ht="12.75">
      <c r="A10" s="48">
        <f>F10</f>
        <v>1</v>
      </c>
      <c r="C10" s="6">
        <v>3</v>
      </c>
      <c r="D10" s="102" t="str">
        <f>HLOOKUP(C5,poules!$2:$6,4,0)</f>
        <v>ANGECOURT 4</v>
      </c>
      <c r="E10" s="106">
        <v>4</v>
      </c>
      <c r="F10" s="106">
        <v>1</v>
      </c>
      <c r="G10" s="101">
        <f>SUM(G15,G21,H26)</f>
        <v>7</v>
      </c>
      <c r="H10" s="6">
        <f>SUM(H15,H21,G26)</f>
        <v>3</v>
      </c>
      <c r="I10"/>
      <c r="J10" s="32">
        <v>3</v>
      </c>
      <c r="K10" s="33" t="str">
        <f>IF(ISNA(VLOOKUP($J10,$A8:$H11,1,0)),"",VLOOKUP($J10,$A8:$H11,4,0))</f>
        <v>CLIRON 3</v>
      </c>
      <c r="L10" s="97">
        <f>IF(ISNA(VLOOKUP($J10,$A8:$H11,1,0)),"",VLOOKUP($J10,$A8:$H11,5,0))</f>
        <v>3</v>
      </c>
      <c r="M10" s="97">
        <f>IF(ISNA(VLOOKUP($J10,$A8:$H11,1,0)),"",VLOOKUP($J10,$A8:$H11,7,0)-VLOOKUP($J10,$A8:$H11,8,0))</f>
        <v>0</v>
      </c>
    </row>
    <row r="11" spans="1:13" ht="12.75">
      <c r="A11" s="48">
        <f>F11</f>
        <v>4</v>
      </c>
      <c r="C11" s="6">
        <v>4</v>
      </c>
      <c r="D11" s="102" t="str">
        <f>HLOOKUP(C5,poules!$2:$6,5,0)</f>
        <v>SEDAN 2</v>
      </c>
      <c r="E11" s="106">
        <v>2</v>
      </c>
      <c r="F11" s="106">
        <v>4</v>
      </c>
      <c r="G11" s="101">
        <f>SUM(G16,H21,H25)</f>
        <v>2</v>
      </c>
      <c r="H11" s="6">
        <f>SUM(H16,G21,G25)</f>
        <v>8</v>
      </c>
      <c r="I11"/>
      <c r="J11" s="32">
        <v>4</v>
      </c>
      <c r="K11" s="33" t="str">
        <f>IF(ISNA(VLOOKUP($J11,$A8:$H11,1,0)),"",VLOOKUP($J11,$A8:$H11,4,0))</f>
        <v>SEDAN 2</v>
      </c>
      <c r="L11" s="97">
        <f>IF(ISNA(VLOOKUP($J11,$A8:$H11,1,0)),"",VLOOKUP($J11,$A8:$H11,5,0))</f>
        <v>2</v>
      </c>
      <c r="M11" s="97">
        <f>IF(ISNA(VLOOKUP($J11,$A8:$H11,1,0)),"",VLOOKUP($J11,$A8:$H11,7,0)-VLOOKUP($J11,$A8:$H11,8,0))</f>
        <v>-6</v>
      </c>
    </row>
    <row r="12" spans="3:13" ht="12.75"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3:13" ht="12.75">
      <c r="C13" s="130" t="s">
        <v>17</v>
      </c>
      <c r="D13" s="130"/>
      <c r="E13" s="130"/>
      <c r="F13" s="130"/>
      <c r="G13" s="130"/>
      <c r="H13" s="130"/>
      <c r="I13" s="2"/>
      <c r="J13"/>
      <c r="K13"/>
      <c r="L13"/>
      <c r="M13" s="16"/>
    </row>
    <row r="14" spans="3:13" ht="12.75">
      <c r="C14" s="26"/>
      <c r="D14" s="26"/>
      <c r="E14" s="26"/>
      <c r="F14" s="26"/>
      <c r="G14" s="103"/>
      <c r="H14" s="103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4" t="s">
        <v>25</v>
      </c>
      <c r="D15" s="105" t="str">
        <f>VLOOKUP(A15,C8:D11,2,0)</f>
        <v>ANGECOURT 4</v>
      </c>
      <c r="E15" s="101" t="s">
        <v>5</v>
      </c>
      <c r="F15" s="105" t="str">
        <f>VLOOKUP(B15,C8:D11,2,0)</f>
        <v>CLIRON 3</v>
      </c>
      <c r="G15" s="106">
        <v>3</v>
      </c>
      <c r="H15" s="106">
        <v>2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4" t="s">
        <v>7</v>
      </c>
      <c r="D16" s="105" t="str">
        <f>VLOOKUP(A16,C8:D11,2,0)</f>
        <v>SEDAN 2</v>
      </c>
      <c r="E16" s="101" t="s">
        <v>5</v>
      </c>
      <c r="F16" s="105" t="str">
        <f>VLOOKUP(B16,C8:D11,2,0)</f>
        <v>AUVILLERS 2</v>
      </c>
      <c r="G16" s="106">
        <v>1</v>
      </c>
      <c r="H16" s="106">
        <v>4</v>
      </c>
      <c r="I16" s="14"/>
      <c r="J16" s="14"/>
      <c r="K16"/>
      <c r="L16"/>
      <c r="M16" s="16"/>
    </row>
    <row r="17" spans="3:13" ht="12.75">
      <c r="C17" s="26"/>
      <c r="D17" s="26"/>
      <c r="E17" s="26"/>
      <c r="F17" s="26"/>
      <c r="G17" s="103"/>
      <c r="H17" s="103"/>
      <c r="I17" s="14"/>
      <c r="J17"/>
      <c r="K17"/>
      <c r="L17"/>
      <c r="M17" s="16"/>
    </row>
    <row r="18" spans="3:13" ht="12.75">
      <c r="C18" s="130" t="s">
        <v>18</v>
      </c>
      <c r="D18" s="130"/>
      <c r="E18" s="130"/>
      <c r="F18" s="130"/>
      <c r="G18" s="130"/>
      <c r="H18" s="130"/>
      <c r="I18"/>
      <c r="J18"/>
      <c r="K18"/>
      <c r="L18"/>
      <c r="M18" s="16"/>
    </row>
    <row r="19" spans="3:13" ht="12.75">
      <c r="C19" s="26"/>
      <c r="D19" s="26"/>
      <c r="E19" s="26"/>
      <c r="F19" s="26"/>
      <c r="G19" s="103"/>
      <c r="H19" s="103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4" t="s">
        <v>26</v>
      </c>
      <c r="D20" s="105" t="str">
        <f>VLOOKUP(A20,C8:D11,2,0)</f>
        <v>CLIRON 3</v>
      </c>
      <c r="E20" s="101" t="s">
        <v>5</v>
      </c>
      <c r="F20" s="105" t="str">
        <f>VLOOKUP(B20,C8:D11,2,0)</f>
        <v>AUVILLERS 2</v>
      </c>
      <c r="G20" s="106">
        <v>3</v>
      </c>
      <c r="H20" s="108">
        <v>2</v>
      </c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101" t="s">
        <v>6</v>
      </c>
      <c r="D21" s="105" t="str">
        <f>VLOOKUP(A21,C8:D11,2,0)</f>
        <v>ANGECOURT 4</v>
      </c>
      <c r="E21" s="101" t="s">
        <v>5</v>
      </c>
      <c r="F21" s="105" t="str">
        <f>VLOOKUP(B21,C8:D11,2,0)</f>
        <v>SEDAN 2</v>
      </c>
      <c r="G21" s="108">
        <v>4</v>
      </c>
      <c r="H21" s="106">
        <v>1</v>
      </c>
      <c r="I21"/>
      <c r="J21"/>
      <c r="K21"/>
      <c r="L21"/>
      <c r="M21" s="16"/>
    </row>
    <row r="22" spans="3:13" ht="12.75">
      <c r="C22" s="26"/>
      <c r="D22" s="26"/>
      <c r="E22" s="26"/>
      <c r="F22" s="26"/>
      <c r="G22" s="103"/>
      <c r="H22" s="103"/>
      <c r="I22"/>
      <c r="J22"/>
      <c r="K22"/>
      <c r="L22"/>
      <c r="M22" s="16"/>
    </row>
    <row r="23" spans="3:13" ht="12.75">
      <c r="C23" s="130" t="s">
        <v>19</v>
      </c>
      <c r="D23" s="130"/>
      <c r="E23" s="130"/>
      <c r="F23" s="130"/>
      <c r="G23" s="130"/>
      <c r="H23" s="130"/>
      <c r="I23"/>
      <c r="J23"/>
      <c r="K23"/>
      <c r="L23"/>
      <c r="M23" s="16"/>
    </row>
    <row r="24" spans="3:13" ht="12.75">
      <c r="C24" s="26"/>
      <c r="D24" s="26"/>
      <c r="E24" s="26"/>
      <c r="F24" s="26"/>
      <c r="G24" s="103"/>
      <c r="H24" s="103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4" t="s">
        <v>27</v>
      </c>
      <c r="D25" s="105" t="str">
        <f>VLOOKUP(A25,C8:D11,2,0)</f>
        <v>CLIRON 3</v>
      </c>
      <c r="E25" s="101" t="s">
        <v>5</v>
      </c>
      <c r="F25" s="105" t="str">
        <f>VLOOKUP(B25,C8:D11,2,0)</f>
        <v>SEDAN 2</v>
      </c>
      <c r="G25" s="108"/>
      <c r="H25" s="108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101" t="s">
        <v>28</v>
      </c>
      <c r="D26" s="105" t="str">
        <f>VLOOKUP(A26,C8:D11,2,0)</f>
        <v>AUVILLERS 2</v>
      </c>
      <c r="E26" s="101" t="s">
        <v>5</v>
      </c>
      <c r="F26" s="105" t="str">
        <f>VLOOKUP(B26,C8:D11,2,0)</f>
        <v>ANGECOURT 4</v>
      </c>
      <c r="G26" s="108"/>
      <c r="H26" s="108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 s="16"/>
    </row>
    <row r="28" spans="3:13" ht="12.75">
      <c r="C28"/>
      <c r="D28" s="14"/>
      <c r="E28"/>
      <c r="F28"/>
      <c r="G28" s="1"/>
      <c r="H28" s="1"/>
      <c r="I28"/>
      <c r="J28"/>
      <c r="K28"/>
      <c r="L28"/>
      <c r="M28" s="16"/>
    </row>
    <row r="29" spans="3:13" ht="12.75">
      <c r="C29"/>
      <c r="D29" s="14"/>
      <c r="E29"/>
      <c r="F29"/>
      <c r="G29" s="1"/>
      <c r="H29" s="1"/>
      <c r="I29"/>
      <c r="J29"/>
      <c r="K29"/>
      <c r="L29"/>
      <c r="M29" s="16"/>
    </row>
    <row r="30" spans="3:13" ht="12.75">
      <c r="C30"/>
      <c r="D30" s="14"/>
      <c r="E30"/>
      <c r="F30"/>
      <c r="G30" s="1"/>
      <c r="H30" s="1"/>
      <c r="I30"/>
      <c r="J30"/>
      <c r="K30"/>
      <c r="L30"/>
      <c r="M30" s="16"/>
    </row>
    <row r="31" spans="3:13" ht="18">
      <c r="C31" s="129" t="s">
        <v>21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3:13" ht="12.75"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1</v>
      </c>
      <c r="C34" s="6">
        <v>1</v>
      </c>
      <c r="D34" s="11" t="str">
        <f>HLOOKUP(C31,poules!$2:$6,2,0)</f>
        <v>MONTCY 3</v>
      </c>
      <c r="E34" s="107">
        <v>4</v>
      </c>
      <c r="F34" s="107">
        <v>1</v>
      </c>
      <c r="G34" s="101">
        <f>SUM(H41,G46,G51)</f>
        <v>8</v>
      </c>
      <c r="H34" s="6">
        <f>SUM(G41,H46,H51)</f>
        <v>2</v>
      </c>
      <c r="I34"/>
      <c r="J34" s="34">
        <v>1</v>
      </c>
      <c r="K34" s="35" t="str">
        <f>IF(ISNA(VLOOKUP($J34,$A34:$H37,1,0)),"",VLOOKUP($J34,$A34:$H37,4,0))</f>
        <v>MONTCY 3</v>
      </c>
      <c r="L34" s="99">
        <f>IF(ISNA(VLOOKUP($J34,$A34:$H37,1,0)),"",VLOOKUP($J34,$A34:$H37,5,0))</f>
        <v>4</v>
      </c>
      <c r="M34" s="99">
        <f>IF(ISNA(VLOOKUP($J34,$A34:$H37,1,0)),"",VLOOKUP($J34,$A34:$H37,7,0)-VLOOKUP($J34,$A34:$H37,8,0))</f>
        <v>6</v>
      </c>
    </row>
    <row r="35" spans="1:13" ht="12.75">
      <c r="A35" s="48">
        <f>F35</f>
        <v>3</v>
      </c>
      <c r="C35" s="6">
        <v>2</v>
      </c>
      <c r="D35" s="11" t="str">
        <f>HLOOKUP(C31,poules!$2:$6,3,0)</f>
        <v>NOUVION-FLIZE 2</v>
      </c>
      <c r="E35" s="107">
        <v>3</v>
      </c>
      <c r="F35" s="107">
        <v>3</v>
      </c>
      <c r="G35" s="101">
        <f>SUM(H42,H46,G52)</f>
        <v>4</v>
      </c>
      <c r="H35" s="6">
        <f>SUM(G42,G46,H52)</f>
        <v>6</v>
      </c>
      <c r="I35"/>
      <c r="J35" s="34">
        <v>2</v>
      </c>
      <c r="K35" s="35" t="str">
        <f>IF(ISNA(VLOOKUP($J35,$A34:$H37,1,0)),"",VLOOKUP($J35,$A34:$H37,4,0))</f>
        <v>ANGECOURT 5</v>
      </c>
      <c r="L35" s="99">
        <f>IF(ISNA(VLOOKUP($J35,$A34:$H37,1,0)),"",VLOOKUP($J35,$A34:$H37,5,0))</f>
        <v>3</v>
      </c>
      <c r="M35" s="99">
        <f>IF(ISNA(VLOOKUP($J35,$A34:$H37,1,0)),"",VLOOKUP($J35,$A34:$H37,7,0)-VLOOKUP($J35,$A34:$H37,8,0))</f>
        <v>4</v>
      </c>
    </row>
    <row r="36" spans="1:13" ht="12.75">
      <c r="A36" s="48">
        <f>F36</f>
        <v>2</v>
      </c>
      <c r="C36" s="6">
        <v>3</v>
      </c>
      <c r="D36" s="11" t="str">
        <f>HLOOKUP(C31,poules!$2:$6,4,0)</f>
        <v>ANGECOURT 5</v>
      </c>
      <c r="E36" s="107">
        <v>3</v>
      </c>
      <c r="F36" s="107">
        <v>2</v>
      </c>
      <c r="G36" s="101">
        <f>SUM(G41,G47,H52)</f>
        <v>7</v>
      </c>
      <c r="H36" s="6">
        <f>SUM(H41,H47,G52)</f>
        <v>3</v>
      </c>
      <c r="I36"/>
      <c r="J36" s="32">
        <v>3</v>
      </c>
      <c r="K36" s="33" t="str">
        <f>IF(ISNA(VLOOKUP($J36,$A34:$H37,1,0)),"",VLOOKUP($J36,$A34:$H37,4,0))</f>
        <v>NOUVION-FLIZE 2</v>
      </c>
      <c r="L36" s="97">
        <f>IF(ISNA(VLOOKUP($J36,$A34:$H37,1,0)),"",VLOOKUP($J36,$A34:$H37,5,0))</f>
        <v>3</v>
      </c>
      <c r="M36" s="97">
        <f>IF(ISNA(VLOOKUP($J36,$A34:$H37,1,0)),"",VLOOKUP($J36,$A34:$H37,7,0)-VLOOKUP($J36,$A34:$H37,8,0))</f>
        <v>-2</v>
      </c>
    </row>
    <row r="37" spans="1:13" ht="12.75">
      <c r="A37" s="48">
        <f>F37</f>
        <v>4</v>
      </c>
      <c r="C37" s="6">
        <v>4</v>
      </c>
      <c r="D37" s="11" t="str">
        <f>HLOOKUP(C31,poules!$2:$6,5,0)</f>
        <v>ROCROI 1</v>
      </c>
      <c r="E37" s="107">
        <v>2</v>
      </c>
      <c r="F37" s="107">
        <v>4</v>
      </c>
      <c r="G37" s="101">
        <f>SUM(G42,H47,H51)</f>
        <v>1</v>
      </c>
      <c r="H37" s="6">
        <f>SUM(H42,G47,G51)</f>
        <v>9</v>
      </c>
      <c r="I37"/>
      <c r="J37" s="32">
        <v>4</v>
      </c>
      <c r="K37" s="33" t="str">
        <f>IF(ISNA(VLOOKUP($J37,$A34:$H37,1,0)),"",VLOOKUP($J37,$A34:$H37,4,0))</f>
        <v>ROCROI 1</v>
      </c>
      <c r="L37" s="97">
        <f>IF(ISNA(VLOOKUP($J37,$A34:$H37,1,0)),"",VLOOKUP($J37,$A34:$H37,5,0))</f>
        <v>2</v>
      </c>
      <c r="M37" s="97">
        <f>IF(ISNA(VLOOKUP($J37,$A34:$H37,1,0)),"",VLOOKUP($J37,$A34:$H37,7,0)-VLOOKUP($J37,$A34:$H37,8,0))</f>
        <v>-8</v>
      </c>
    </row>
    <row r="38" spans="3:13" ht="12.75"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3:13" ht="12.75">
      <c r="C39" s="128" t="s">
        <v>17</v>
      </c>
      <c r="D39" s="128"/>
      <c r="E39" s="128"/>
      <c r="F39" s="128"/>
      <c r="G39" s="128"/>
      <c r="H39" s="128"/>
      <c r="I39" s="2"/>
      <c r="J39"/>
      <c r="K39"/>
      <c r="L39"/>
      <c r="M39" s="16"/>
    </row>
    <row r="40" spans="3:13" ht="12.75"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ANGECOURT 5</v>
      </c>
      <c r="E41" s="6" t="s">
        <v>5</v>
      </c>
      <c r="F41" s="7" t="str">
        <f>VLOOKUP(B41,C34:D37,2,0)</f>
        <v>MONTCY 3</v>
      </c>
      <c r="G41" s="107">
        <v>2</v>
      </c>
      <c r="H41" s="107">
        <v>3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ROCROI 1</v>
      </c>
      <c r="E42" s="6" t="s">
        <v>5</v>
      </c>
      <c r="F42" s="7" t="str">
        <f>VLOOKUP(B42,C34:D37,2,0)</f>
        <v>NOUVION-FLIZE 2</v>
      </c>
      <c r="G42" s="107">
        <v>1</v>
      </c>
      <c r="H42" s="107">
        <v>4</v>
      </c>
      <c r="I42" s="14"/>
      <c r="J42" s="14"/>
      <c r="K42"/>
      <c r="L42"/>
      <c r="M42" s="16"/>
    </row>
    <row r="43" spans="3:13" ht="12.75">
      <c r="C43"/>
      <c r="D43"/>
      <c r="E43"/>
      <c r="F43"/>
      <c r="G43" s="1"/>
      <c r="H43" s="1"/>
      <c r="I43" s="14"/>
      <c r="J43"/>
      <c r="K43"/>
      <c r="L43"/>
      <c r="M43" s="16"/>
    </row>
    <row r="44" spans="3:13" ht="12.75">
      <c r="C44" s="128" t="s">
        <v>18</v>
      </c>
      <c r="D44" s="128"/>
      <c r="E44" s="128"/>
      <c r="F44" s="128"/>
      <c r="G44" s="128"/>
      <c r="H44" s="128"/>
      <c r="I44"/>
      <c r="J44"/>
      <c r="K44"/>
      <c r="L44"/>
      <c r="M44" s="16"/>
    </row>
    <row r="45" spans="3:13" ht="12.75"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MONTCY 3</v>
      </c>
      <c r="E46" s="6" t="s">
        <v>5</v>
      </c>
      <c r="F46" s="7" t="str">
        <f>VLOOKUP(B46,C34:D37,2,0)</f>
        <v>NOUVION-FLIZE 2</v>
      </c>
      <c r="G46" s="107">
        <v>5</v>
      </c>
      <c r="H46" s="107">
        <v>0</v>
      </c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ANGECOURT 5</v>
      </c>
      <c r="E47" s="6" t="s">
        <v>5</v>
      </c>
      <c r="F47" s="7" t="str">
        <f>VLOOKUP(B47,C34:D37,2,0)</f>
        <v>ROCROI 1</v>
      </c>
      <c r="G47" s="107">
        <v>5</v>
      </c>
      <c r="H47" s="107">
        <v>0</v>
      </c>
      <c r="I47"/>
      <c r="J47"/>
      <c r="K47"/>
      <c r="L47"/>
      <c r="M47" s="16"/>
    </row>
    <row r="48" spans="3:13" ht="12.75">
      <c r="C48"/>
      <c r="D48"/>
      <c r="E48"/>
      <c r="F48"/>
      <c r="G48" s="1"/>
      <c r="H48" s="1"/>
      <c r="I48"/>
      <c r="J48"/>
      <c r="K48"/>
      <c r="L48"/>
      <c r="M48" s="16"/>
    </row>
    <row r="49" spans="3:13" ht="12.75">
      <c r="C49" s="128" t="s">
        <v>19</v>
      </c>
      <c r="D49" s="128"/>
      <c r="E49" s="128"/>
      <c r="F49" s="128"/>
      <c r="G49" s="128"/>
      <c r="H49" s="128"/>
      <c r="I49"/>
      <c r="J49"/>
      <c r="K49"/>
      <c r="L49"/>
      <c r="M49" s="16"/>
    </row>
    <row r="50" spans="3:13" ht="12.75"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MONTCY 3</v>
      </c>
      <c r="E51" s="6" t="s">
        <v>5</v>
      </c>
      <c r="F51" s="7" t="str">
        <f>VLOOKUP(B51,C34:D37,2,0)</f>
        <v>ROCROI 1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7" t="str">
        <f>VLOOKUP(A52,C34:D37,2,0)</f>
        <v>NOUVION-FLIZE 2</v>
      </c>
      <c r="E52" s="6" t="s">
        <v>5</v>
      </c>
      <c r="F52" s="7" t="str">
        <f>VLOOKUP(B52,C34:D37,2,0)</f>
        <v>ANGECOURT 5</v>
      </c>
      <c r="G52" s="107"/>
      <c r="H52" s="107"/>
      <c r="I52"/>
      <c r="J52"/>
      <c r="K52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 s="16"/>
    </row>
    <row r="54" spans="3:13" ht="12.75">
      <c r="C54"/>
      <c r="D54"/>
      <c r="E54"/>
      <c r="F54"/>
      <c r="G54" s="1"/>
      <c r="H54" s="1"/>
      <c r="I54"/>
      <c r="J54"/>
      <c r="K54"/>
      <c r="L54"/>
      <c r="M54" s="16"/>
    </row>
    <row r="55" spans="3:13" ht="12.75">
      <c r="C55"/>
      <c r="D55"/>
      <c r="E55"/>
      <c r="F55"/>
      <c r="G55" s="1"/>
      <c r="H55" s="1"/>
      <c r="I55"/>
      <c r="J55"/>
      <c r="K55"/>
      <c r="L55"/>
      <c r="M55" s="16"/>
    </row>
    <row r="56" spans="3:13" ht="12.75">
      <c r="C56"/>
      <c r="D56"/>
      <c r="E56"/>
      <c r="F56"/>
      <c r="G56" s="1"/>
      <c r="H56" s="1"/>
      <c r="I56"/>
      <c r="J56"/>
      <c r="K56"/>
      <c r="L56"/>
      <c r="M56" s="16"/>
    </row>
    <row r="57" spans="3:13" ht="18">
      <c r="C57" s="129" t="s">
        <v>22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3:13" ht="12.75"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1</v>
      </c>
      <c r="C60" s="6">
        <v>1</v>
      </c>
      <c r="D60" s="11" t="str">
        <f>HLOOKUP(C57,poules!$2:$6,2,0)</f>
        <v>BAZEILLES 3</v>
      </c>
      <c r="E60" s="107">
        <v>4</v>
      </c>
      <c r="F60" s="107">
        <v>1</v>
      </c>
      <c r="G60" s="101">
        <f>SUM(H67,G72,G77)</f>
        <v>7</v>
      </c>
      <c r="H60" s="6">
        <f>SUM(G67,H72,H77)</f>
        <v>3</v>
      </c>
      <c r="I60"/>
      <c r="J60" s="34">
        <v>1</v>
      </c>
      <c r="K60" s="35" t="str">
        <f>IF(ISNA(VLOOKUP($J60,$A60:$H63,1,0)),"",VLOOKUP($J60,$A60:$H63,4,0))</f>
        <v>BAZEILLES 3</v>
      </c>
      <c r="L60" s="99">
        <f>IF(ISNA(VLOOKUP($J60,$A60:$H63,1,0)),"",VLOOKUP($J60,$A60:$H63,5,0))</f>
        <v>4</v>
      </c>
      <c r="M60" s="99">
        <f>IF(ISNA(VLOOKUP($J60,$A60:$H63,1,0)),"",VLOOKUP($J60,$A60:$H63,7,0)-VLOOKUP($J60,$A60:$H63,8,0))</f>
        <v>4</v>
      </c>
    </row>
    <row r="61" spans="1:13" ht="12.75">
      <c r="A61" s="48">
        <f>F61</f>
        <v>2</v>
      </c>
      <c r="C61" s="6">
        <v>2</v>
      </c>
      <c r="D61" s="11" t="str">
        <f>HLOOKUP(C57,poules!$2:$6,3,0)</f>
        <v>NOUZONVILLE 2</v>
      </c>
      <c r="E61" s="107">
        <v>3</v>
      </c>
      <c r="F61" s="107">
        <v>2</v>
      </c>
      <c r="G61" s="101">
        <f>SUM(H68,H72,G78)</f>
        <v>7</v>
      </c>
      <c r="H61" s="6">
        <f>SUM(G68,G72,H78)</f>
        <v>3</v>
      </c>
      <c r="I61"/>
      <c r="J61" s="34">
        <v>2</v>
      </c>
      <c r="K61" s="35" t="str">
        <f>IF(ISNA(VLOOKUP($J61,$A60:$H63,1,0)),"",VLOOKUP($J61,$A60:$H63,4,0))</f>
        <v>NOUZONVILLE 2</v>
      </c>
      <c r="L61" s="99">
        <f>IF(ISNA(VLOOKUP($J61,$A60:$H63,1,0)),"",VLOOKUP($J61,$A60:$H63,5,0))</f>
        <v>3</v>
      </c>
      <c r="M61" s="99">
        <f>IF(ISNA(VLOOKUP($J61,$A60:$H63,1,0)),"",VLOOKUP($J61,$A60:$H63,7,0)-VLOOKUP($J61,$A60:$H63,8,0))</f>
        <v>4</v>
      </c>
    </row>
    <row r="62" spans="1:13" ht="12.75">
      <c r="A62" s="48">
        <f>F62</f>
        <v>3</v>
      </c>
      <c r="C62" s="6">
        <v>3</v>
      </c>
      <c r="D62" s="11" t="str">
        <f>HLOOKUP(C57,poules!$2:$6,4,0)</f>
        <v>ETREPIGNY 2</v>
      </c>
      <c r="E62" s="107">
        <v>3</v>
      </c>
      <c r="F62" s="107">
        <v>3</v>
      </c>
      <c r="G62" s="101">
        <f>SUM(G67,G73,H78)</f>
        <v>4</v>
      </c>
      <c r="H62" s="6">
        <f>SUM(H67,H73,G78)</f>
        <v>6</v>
      </c>
      <c r="I62"/>
      <c r="J62" s="32">
        <v>3</v>
      </c>
      <c r="K62" s="33" t="str">
        <f>IF(ISNA(VLOOKUP($J62,$A60:$H63,1,0)),"",VLOOKUP($J62,$A60:$H63,4,0))</f>
        <v>ETREPIGNY 2</v>
      </c>
      <c r="L62" s="97">
        <f>IF(ISNA(VLOOKUP($J62,$A60:$H63,1,0)),"",VLOOKUP($J62,$A60:$H63,5,0))</f>
        <v>3</v>
      </c>
      <c r="M62" s="97">
        <f>IF(ISNA(VLOOKUP($J62,$A60:$H63,1,0)),"",VLOOKUP($J62,$A60:$H63,7,0)-VLOOKUP($J62,$A60:$H63,8,0))</f>
        <v>-2</v>
      </c>
    </row>
    <row r="63" spans="1:13" ht="12.75">
      <c r="A63" s="48">
        <f>F63</f>
        <v>4</v>
      </c>
      <c r="C63" s="6">
        <v>4</v>
      </c>
      <c r="D63" s="11" t="str">
        <f>HLOOKUP(C57,poules!$2:$6,5,0)</f>
        <v>CLIRON 2</v>
      </c>
      <c r="E63" s="107">
        <v>2</v>
      </c>
      <c r="F63" s="107">
        <v>4</v>
      </c>
      <c r="G63" s="101">
        <f>SUM(G68,H73,H77)</f>
        <v>2</v>
      </c>
      <c r="H63" s="6">
        <f>SUM(H68,G73,G77)</f>
        <v>8</v>
      </c>
      <c r="I63"/>
      <c r="J63" s="32">
        <v>4</v>
      </c>
      <c r="K63" s="33" t="str">
        <f>IF(ISNA(VLOOKUP($J63,$A60:$H63,1,0)),"",VLOOKUP($J63,$A60:$H63,4,0))</f>
        <v>CLIRON 2</v>
      </c>
      <c r="L63" s="97">
        <f>IF(ISNA(VLOOKUP($J63,$A60:$H63,1,0)),"",VLOOKUP($J63,$A60:$H63,5,0))</f>
        <v>2</v>
      </c>
      <c r="M63" s="97">
        <f>IF(ISNA(VLOOKUP($J63,$A60:$H63,1,0)),"",VLOOKUP($J63,$A60:$H63,7,0)-VLOOKUP($J63,$A60:$H63,8,0))</f>
        <v>-6</v>
      </c>
    </row>
    <row r="64" spans="3:13" ht="12.75"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3:13" ht="12.75">
      <c r="C65" s="128" t="s">
        <v>17</v>
      </c>
      <c r="D65" s="128"/>
      <c r="E65" s="128"/>
      <c r="F65" s="128"/>
      <c r="G65" s="128"/>
      <c r="H65" s="128"/>
      <c r="I65" s="2"/>
      <c r="J65"/>
      <c r="K65"/>
      <c r="L65"/>
      <c r="M65" s="16"/>
    </row>
    <row r="66" spans="3:13" ht="12.75"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ETREPIGNY 2</v>
      </c>
      <c r="E67" s="6" t="s">
        <v>5</v>
      </c>
      <c r="F67" s="7" t="str">
        <f>VLOOKUP(B67,C60:D63,2,0)</f>
        <v>BAZEILLES 3</v>
      </c>
      <c r="G67" s="107">
        <v>1</v>
      </c>
      <c r="H67" s="107">
        <v>4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CLIRON 2</v>
      </c>
      <c r="E68" s="6" t="s">
        <v>5</v>
      </c>
      <c r="F68" s="7" t="str">
        <f>VLOOKUP(B68,C60:D63,2,0)</f>
        <v>NOUZONVILLE 2</v>
      </c>
      <c r="G68" s="107">
        <v>0</v>
      </c>
      <c r="H68" s="107">
        <v>5</v>
      </c>
      <c r="I68" s="14"/>
      <c r="J68" s="14"/>
      <c r="K68"/>
      <c r="L68"/>
      <c r="M68" s="16"/>
    </row>
    <row r="69" spans="3:13" ht="12.75">
      <c r="C69"/>
      <c r="D69"/>
      <c r="E69"/>
      <c r="F69"/>
      <c r="G69" s="1"/>
      <c r="H69" s="1"/>
      <c r="I69" s="14"/>
      <c r="J69"/>
      <c r="K69"/>
      <c r="L69"/>
      <c r="M69" s="16"/>
    </row>
    <row r="70" spans="3:13" ht="12.75">
      <c r="C70" s="128" t="s">
        <v>18</v>
      </c>
      <c r="D70" s="128"/>
      <c r="E70" s="128"/>
      <c r="F70" s="128"/>
      <c r="G70" s="128"/>
      <c r="H70" s="128"/>
      <c r="I70"/>
      <c r="J70"/>
      <c r="K70"/>
      <c r="L70"/>
      <c r="M70" s="16"/>
    </row>
    <row r="71" spans="3:13" ht="12.75"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91" t="str">
        <f>VLOOKUP(A72,C60:D63,2,0)</f>
        <v>BAZEILLES 3</v>
      </c>
      <c r="E72" s="6" t="s">
        <v>5</v>
      </c>
      <c r="F72" s="7" t="str">
        <f>VLOOKUP(B72,C60:D63,2,0)</f>
        <v>NOUZONVILLE 2</v>
      </c>
      <c r="G72" s="107">
        <v>3</v>
      </c>
      <c r="H72" s="107">
        <v>2</v>
      </c>
      <c r="I72" s="92" t="s">
        <v>49</v>
      </c>
      <c r="J72" s="92"/>
      <c r="K72" s="92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ETREPIGNY 2</v>
      </c>
      <c r="E73" s="6" t="s">
        <v>5</v>
      </c>
      <c r="F73" s="7" t="str">
        <f>VLOOKUP(B73,C60:D63,2,0)</f>
        <v>CLIRON 2</v>
      </c>
      <c r="G73" s="107">
        <v>3</v>
      </c>
      <c r="H73" s="107">
        <v>2</v>
      </c>
      <c r="I73"/>
      <c r="J73"/>
      <c r="K73"/>
      <c r="L73"/>
      <c r="M73" s="16"/>
    </row>
    <row r="74" spans="3:13" ht="12.75">
      <c r="C74"/>
      <c r="D74"/>
      <c r="E74"/>
      <c r="F74"/>
      <c r="G74" s="1"/>
      <c r="H74" s="1"/>
      <c r="I74"/>
      <c r="J74"/>
      <c r="K74"/>
      <c r="L74"/>
      <c r="M74" s="16"/>
    </row>
    <row r="75" spans="3:13" ht="12.75">
      <c r="C75" s="128" t="s">
        <v>19</v>
      </c>
      <c r="D75" s="128"/>
      <c r="E75" s="128"/>
      <c r="F75" s="128"/>
      <c r="G75" s="128"/>
      <c r="H75" s="128"/>
      <c r="I75"/>
      <c r="J75"/>
      <c r="K75"/>
      <c r="L75"/>
      <c r="M75" s="16"/>
    </row>
    <row r="76" spans="3:13" ht="12.75"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91" t="str">
        <f>VLOOKUP(A77,C60:D63,2,0)</f>
        <v>BAZEILLES 3</v>
      </c>
      <c r="E77" s="6" t="s">
        <v>5</v>
      </c>
      <c r="F77" s="7" t="str">
        <f>VLOOKUP(B77,C60:D63,2,0)</f>
        <v>CLIRON 2</v>
      </c>
      <c r="G77" s="107"/>
      <c r="H77" s="107"/>
      <c r="I77" s="92" t="s">
        <v>49</v>
      </c>
      <c r="J77" s="92"/>
      <c r="K77" s="92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NOUZONVILLE 2</v>
      </c>
      <c r="E78" s="6" t="s">
        <v>5</v>
      </c>
      <c r="F78" s="7" t="str">
        <f>VLOOKUP(B78,C60:D63,2,0)</f>
        <v>ETREPIGNY 2</v>
      </c>
      <c r="G78" s="107"/>
      <c r="H78" s="107"/>
      <c r="I78"/>
      <c r="J78"/>
      <c r="K78"/>
      <c r="L78"/>
      <c r="M78" s="16"/>
    </row>
    <row r="79" spans="3:13" ht="12.75">
      <c r="C79"/>
      <c r="D79"/>
      <c r="E79"/>
      <c r="F79"/>
      <c r="G79" s="1"/>
      <c r="H79" s="1"/>
      <c r="I79"/>
      <c r="J79"/>
      <c r="K79"/>
      <c r="L79"/>
      <c r="M79" s="16"/>
    </row>
    <row r="80" spans="3:13" ht="12.75">
      <c r="C80"/>
      <c r="D80"/>
      <c r="E80"/>
      <c r="F80"/>
      <c r="G80" s="1"/>
      <c r="H80" s="1"/>
      <c r="I80"/>
      <c r="J80"/>
      <c r="K80"/>
      <c r="L80"/>
      <c r="M80" s="16"/>
    </row>
    <row r="81" spans="3:13" ht="12.75">
      <c r="C81"/>
      <c r="D81"/>
      <c r="E81"/>
      <c r="F81"/>
      <c r="G81" s="1"/>
      <c r="H81" s="1"/>
      <c r="I81"/>
      <c r="J81"/>
      <c r="K81"/>
      <c r="L81"/>
      <c r="M81" s="16"/>
    </row>
    <row r="82" spans="3:13" ht="12.75">
      <c r="C82"/>
      <c r="D82"/>
      <c r="E82"/>
      <c r="F82"/>
      <c r="G82" s="1"/>
      <c r="H82" s="1"/>
      <c r="I82"/>
      <c r="J82"/>
      <c r="K82"/>
      <c r="L82"/>
      <c r="M82" s="16"/>
    </row>
    <row r="83" spans="3:13" ht="18">
      <c r="C83" s="129" t="s">
        <v>23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3:13" ht="12.75"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3</v>
      </c>
      <c r="C86" s="6">
        <v>1</v>
      </c>
      <c r="D86" s="11" t="str">
        <f>HLOOKUP(C83,poules!$2:$6,2,0)</f>
        <v>POIX-TERRON 1</v>
      </c>
      <c r="E86" s="107">
        <v>3</v>
      </c>
      <c r="F86" s="107">
        <v>3</v>
      </c>
      <c r="G86" s="101">
        <f>SUM(H93,G98,G103)</f>
        <v>5</v>
      </c>
      <c r="H86" s="6">
        <f>SUM(G93,H98,H103)</f>
        <v>5</v>
      </c>
      <c r="I86"/>
      <c r="J86" s="34">
        <v>1</v>
      </c>
      <c r="K86" s="35" t="str">
        <f>IF(ISNA(VLOOKUP($J86,$A86:$H89,1,0)),"",VLOOKUP($J86,$A86:$H89,4,0))</f>
        <v>AUVILLERS 1</v>
      </c>
      <c r="L86" s="99">
        <f>IF(ISNA(VLOOKUP($J86,$A86:$H89,1,0)),"",VLOOKUP($J86,$A86:$H89,5,0))</f>
        <v>4</v>
      </c>
      <c r="M86" s="99">
        <f>IF(ISNA(VLOOKUP($J86,$A86:$H89,1,0)),"",VLOOKUP($J86,$A86:$H89,7,0)-VLOOKUP($J86,$A86:$H89,8,0))</f>
        <v>4</v>
      </c>
    </row>
    <row r="87" spans="1:13" ht="12.75">
      <c r="A87" s="48">
        <f>F87</f>
        <v>1</v>
      </c>
      <c r="C87" s="6">
        <v>2</v>
      </c>
      <c r="D87" s="11" t="str">
        <f>HLOOKUP(C83,poules!$2:$6,3,0)</f>
        <v>AUVILLERS 1</v>
      </c>
      <c r="E87" s="107">
        <v>4</v>
      </c>
      <c r="F87" s="107">
        <v>1</v>
      </c>
      <c r="G87" s="101">
        <f>SUM(H94,H98,G104)</f>
        <v>7</v>
      </c>
      <c r="H87" s="6">
        <f>SUM(G94,G98,H104)</f>
        <v>3</v>
      </c>
      <c r="I87"/>
      <c r="J87" s="34">
        <v>2</v>
      </c>
      <c r="K87" s="35" t="str">
        <f>IF(ISNA(VLOOKUP($J87,$A86:$H89,1,0)),"",VLOOKUP($J87,$A86:$H89,4,0))</f>
        <v>GLAIRE 5</v>
      </c>
      <c r="L87" s="99">
        <f>IF(ISNA(VLOOKUP($J87,$A86:$H89,1,0)),"",VLOOKUP($J87,$A86:$H89,5,0))</f>
        <v>3</v>
      </c>
      <c r="M87" s="99">
        <f>IF(ISNA(VLOOKUP($J87,$A86:$H89,1,0)),"",VLOOKUP($J87,$A86:$H89,7,0)-VLOOKUP($J87,$A86:$H89,8,0))</f>
        <v>0</v>
      </c>
    </row>
    <row r="88" spans="1:13" ht="12.75">
      <c r="A88" s="48">
        <f>F88</f>
        <v>4</v>
      </c>
      <c r="C88" s="6">
        <v>3</v>
      </c>
      <c r="D88" s="11" t="str">
        <f>HLOOKUP(C83,poules!$2:$6,4,0)</f>
        <v>CLIRON 4</v>
      </c>
      <c r="E88" s="107">
        <v>2</v>
      </c>
      <c r="F88" s="107">
        <v>4</v>
      </c>
      <c r="G88" s="101">
        <f>SUM(G93,G99,H104)</f>
        <v>3</v>
      </c>
      <c r="H88" s="6">
        <f>SUM(H93,H99,G104)</f>
        <v>7</v>
      </c>
      <c r="I88"/>
      <c r="J88" s="32">
        <v>3</v>
      </c>
      <c r="K88" s="33" t="str">
        <f>IF(ISNA(VLOOKUP($J88,$A86:$H89,1,0)),"",VLOOKUP($J88,$A86:$H89,4,0))</f>
        <v>POIX-TERRON 1</v>
      </c>
      <c r="L88" s="97">
        <f>IF(ISNA(VLOOKUP($J88,$A86:$H89,1,0)),"",VLOOKUP($J88,$A86:$H89,5,0))</f>
        <v>3</v>
      </c>
      <c r="M88" s="97">
        <f>IF(ISNA(VLOOKUP($J88,$A86:$H89,1,0)),"",VLOOKUP($J88,$A86:$H89,7,0)-VLOOKUP($J88,$A86:$H89,8,0))</f>
        <v>0</v>
      </c>
    </row>
    <row r="89" spans="1:13" ht="12.75">
      <c r="A89" s="48">
        <f>F89</f>
        <v>2</v>
      </c>
      <c r="C89" s="6">
        <v>4</v>
      </c>
      <c r="D89" s="11" t="str">
        <f>HLOOKUP(C83,poules!$2:$6,5,0)</f>
        <v>GLAIRE 5</v>
      </c>
      <c r="E89" s="107">
        <v>3</v>
      </c>
      <c r="F89" s="107">
        <v>2</v>
      </c>
      <c r="G89" s="101">
        <f>SUM(G94,H99,H103)</f>
        <v>5</v>
      </c>
      <c r="H89" s="6">
        <f>SUM(H94,G99,G103)</f>
        <v>5</v>
      </c>
      <c r="I89"/>
      <c r="J89" s="32">
        <v>4</v>
      </c>
      <c r="K89" s="33" t="str">
        <f>IF(ISNA(VLOOKUP($J89,$A86:$H89,1,0)),"",VLOOKUP($J89,$A86:$H89,4,0))</f>
        <v>CLIRON 4</v>
      </c>
      <c r="L89" s="97">
        <f>IF(ISNA(VLOOKUP($J89,$A86:$H89,1,0)),"",VLOOKUP($J89,$A86:$H89,5,0))</f>
        <v>2</v>
      </c>
      <c r="M89" s="97">
        <f>IF(ISNA(VLOOKUP($J89,$A86:$H89,1,0)),"",VLOOKUP($J89,$A86:$H89,7,0)-VLOOKUP($J89,$A86:$H89,8,0))</f>
        <v>-4</v>
      </c>
    </row>
    <row r="90" spans="3:13" ht="12.75"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3:13" ht="12.75">
      <c r="C91" s="128" t="s">
        <v>17</v>
      </c>
      <c r="D91" s="128"/>
      <c r="E91" s="128"/>
      <c r="F91" s="128"/>
      <c r="G91" s="128"/>
      <c r="H91" s="128"/>
      <c r="I91" s="2"/>
      <c r="J91"/>
      <c r="K91"/>
      <c r="L91"/>
      <c r="M91" s="16"/>
    </row>
    <row r="92" spans="3:13" ht="12.75"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CLIRON 4</v>
      </c>
      <c r="E93" s="6" t="s">
        <v>5</v>
      </c>
      <c r="F93" s="7" t="str">
        <f>VLOOKUP(B93,C86:D89,2,0)</f>
        <v>POIX-TERRON 1</v>
      </c>
      <c r="G93" s="107">
        <v>1</v>
      </c>
      <c r="H93" s="107">
        <v>4</v>
      </c>
      <c r="I93"/>
      <c r="J93"/>
      <c r="K93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GLAIRE 5</v>
      </c>
      <c r="E94" s="6" t="s">
        <v>5</v>
      </c>
      <c r="F94" s="7" t="str">
        <f>VLOOKUP(B94,C86:D89,2,0)</f>
        <v>AUVILLERS 1</v>
      </c>
      <c r="G94" s="107">
        <v>2</v>
      </c>
      <c r="H94" s="107">
        <v>3</v>
      </c>
      <c r="I94" s="14"/>
      <c r="J94" s="14"/>
      <c r="K94"/>
      <c r="L94"/>
      <c r="M94" s="16"/>
    </row>
    <row r="95" spans="3:13" ht="12.75">
      <c r="C95"/>
      <c r="D95"/>
      <c r="E95"/>
      <c r="F95"/>
      <c r="G95" s="1"/>
      <c r="H95" s="1"/>
      <c r="I95" s="14"/>
      <c r="J95"/>
      <c r="K95"/>
      <c r="L95"/>
      <c r="M95" s="16"/>
    </row>
    <row r="96" spans="3:13" ht="12.75">
      <c r="C96" s="128" t="s">
        <v>18</v>
      </c>
      <c r="D96" s="128"/>
      <c r="E96" s="128"/>
      <c r="F96" s="128"/>
      <c r="G96" s="128"/>
      <c r="H96" s="128"/>
      <c r="I96"/>
      <c r="J96"/>
      <c r="K96"/>
      <c r="L96"/>
      <c r="M96" s="16"/>
    </row>
    <row r="97" spans="3:13" ht="12.75"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POIX-TERRON 1</v>
      </c>
      <c r="E98" s="6" t="s">
        <v>5</v>
      </c>
      <c r="F98" s="7" t="str">
        <f>VLOOKUP(B98,C86:D89,2,0)</f>
        <v>AUVILLERS 1</v>
      </c>
      <c r="G98" s="107">
        <v>1</v>
      </c>
      <c r="H98" s="107">
        <v>4</v>
      </c>
      <c r="I98" s="30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4</v>
      </c>
      <c r="E99" s="6" t="s">
        <v>5</v>
      </c>
      <c r="F99" s="7" t="str">
        <f>VLOOKUP(B99,C86:D89,2,0)</f>
        <v>GLAIRE 5</v>
      </c>
      <c r="G99" s="107">
        <v>2</v>
      </c>
      <c r="H99" s="107">
        <v>3</v>
      </c>
      <c r="I99"/>
      <c r="J99"/>
      <c r="K99"/>
      <c r="L99"/>
      <c r="M99" s="16"/>
    </row>
    <row r="100" spans="3:13" ht="12.75">
      <c r="C100"/>
      <c r="D100"/>
      <c r="E100"/>
      <c r="F100"/>
      <c r="G100" s="1"/>
      <c r="H100" s="1"/>
      <c r="I100"/>
      <c r="J100"/>
      <c r="K100"/>
      <c r="L100"/>
      <c r="M100" s="16"/>
    </row>
    <row r="101" spans="3:13" ht="12.75">
      <c r="C101" s="128" t="s">
        <v>19</v>
      </c>
      <c r="D101" s="128"/>
      <c r="E101" s="128"/>
      <c r="F101" s="128"/>
      <c r="G101" s="128"/>
      <c r="H101" s="128"/>
      <c r="I101"/>
      <c r="J101"/>
      <c r="K101"/>
      <c r="L101"/>
      <c r="M101" s="16"/>
    </row>
    <row r="102" spans="3:13" ht="12.75"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POIX-TERRON 1</v>
      </c>
      <c r="E103" s="6" t="s">
        <v>5</v>
      </c>
      <c r="F103" s="7" t="str">
        <f>VLOOKUP(B103,C86:D89,2,0)</f>
        <v>GLAIRE 5</v>
      </c>
      <c r="G103" s="107"/>
      <c r="H103" s="107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AUVILLERS 1</v>
      </c>
      <c r="E104" s="6" t="s">
        <v>5</v>
      </c>
      <c r="F104" s="7" t="str">
        <f>VLOOKUP(B104,C86:D89,2,0)</f>
        <v>CLIRON 4</v>
      </c>
      <c r="G104" s="107"/>
      <c r="H104" s="107"/>
      <c r="I104"/>
      <c r="J104"/>
      <c r="K104"/>
      <c r="L104"/>
      <c r="M104" s="16"/>
    </row>
    <row r="105" spans="3:13" ht="12.75">
      <c r="C105"/>
      <c r="D105" s="14"/>
      <c r="E105"/>
      <c r="F105"/>
      <c r="G105" s="1"/>
      <c r="H105" s="1"/>
      <c r="I105"/>
      <c r="J105"/>
      <c r="K105"/>
      <c r="L105"/>
      <c r="M105" s="16"/>
    </row>
    <row r="106" spans="3:13" ht="12.75">
      <c r="C106"/>
      <c r="D106" s="14"/>
      <c r="E106"/>
      <c r="F106"/>
      <c r="G106" s="1"/>
      <c r="H106" s="1"/>
      <c r="I106"/>
      <c r="J106"/>
      <c r="K106"/>
      <c r="L106"/>
      <c r="M106" s="1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 s="16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 s="16"/>
    </row>
    <row r="109" spans="3:13" ht="18">
      <c r="C109" s="129" t="s">
        <v>24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3:13" ht="12.75">
      <c r="C110"/>
      <c r="D110"/>
      <c r="E110"/>
      <c r="F110"/>
      <c r="G110" s="1"/>
      <c r="H110" s="1"/>
      <c r="I110"/>
      <c r="J110" s="26"/>
      <c r="K110" s="26"/>
      <c r="L110" s="26"/>
      <c r="M110" s="98"/>
    </row>
    <row r="111" spans="3:13" ht="12.75"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26"/>
      <c r="K111" s="26"/>
      <c r="L111" s="26" t="s">
        <v>12</v>
      </c>
      <c r="M111" s="27" t="s">
        <v>13</v>
      </c>
    </row>
    <row r="112" spans="1:13" ht="12.75">
      <c r="A112" s="48">
        <f>F112</f>
        <v>2</v>
      </c>
      <c r="C112" s="6">
        <v>1</v>
      </c>
      <c r="D112" s="11" t="str">
        <f>HLOOKUP(C109,poules!$2:$6,2,0)</f>
        <v>CMATT 8</v>
      </c>
      <c r="E112" s="107">
        <v>3</v>
      </c>
      <c r="F112" s="107">
        <v>2</v>
      </c>
      <c r="G112" s="101">
        <f>SUM(H119,G124,G129)</f>
        <v>5</v>
      </c>
      <c r="H112" s="6">
        <f>SUM(G119,H124,H129)</f>
        <v>5</v>
      </c>
      <c r="I112"/>
      <c r="J112" s="34">
        <v>1</v>
      </c>
      <c r="K112" s="35" t="str">
        <f>IF(ISNA(VLOOKUP($J112,$A112:$H115,1,0)),"",VLOOKUP($J112,$A112:$H115,4,0))</f>
        <v>CLAVY WARBY 3</v>
      </c>
      <c r="L112" s="99">
        <f>IF(ISNA(VLOOKUP($J112,$A112:$H115,1,0)),"",VLOOKUP($J112,$A112:$H115,5,0))</f>
        <v>4</v>
      </c>
      <c r="M112" s="99">
        <f>IF(ISNA(VLOOKUP($J112,$A112:$H115,1,0)),"",VLOOKUP($J112,$A112:$H115,7,0)-VLOOKUP($J112,$A112:$H115,8,0))</f>
        <v>2</v>
      </c>
    </row>
    <row r="113" spans="1:13" ht="12.75">
      <c r="A113" s="48">
        <f>F113</f>
        <v>1</v>
      </c>
      <c r="C113" s="6">
        <v>2</v>
      </c>
      <c r="D113" s="11" t="str">
        <f>HLOOKUP(C109,poules!$2:$6,3,0)</f>
        <v>CLAVY WARBY 3</v>
      </c>
      <c r="E113" s="107">
        <v>4</v>
      </c>
      <c r="F113" s="107">
        <v>1</v>
      </c>
      <c r="G113" s="101">
        <f>SUM(H120,H124,G130)</f>
        <v>6</v>
      </c>
      <c r="H113" s="6">
        <f>SUM(G120,G124,H130)</f>
        <v>4</v>
      </c>
      <c r="I113"/>
      <c r="J113" s="34">
        <v>2</v>
      </c>
      <c r="K113" s="35" t="str">
        <f>IF(ISNA(VLOOKUP($J113,$A112:$H115,1,0)),"",VLOOKUP($J113,$A112:$H115,4,0))</f>
        <v>CMATT 8</v>
      </c>
      <c r="L113" s="99">
        <f>IF(ISNA(VLOOKUP($J113,$A112:$H115,1,0)),"",VLOOKUP($J113,$A112:$H115,5,0))</f>
        <v>3</v>
      </c>
      <c r="M113" s="99">
        <f>IF(ISNA(VLOOKUP($J113,$A112:$H115,1,0)),"",VLOOKUP($J113,$A112:$H115,7,0)-VLOOKUP($J113,$A112:$H115,8,0))</f>
        <v>0</v>
      </c>
    </row>
    <row r="114" spans="1:13" ht="12.75">
      <c r="A114" s="48">
        <f>F114</f>
        <v>4</v>
      </c>
      <c r="C114" s="6">
        <v>3</v>
      </c>
      <c r="D114" s="11" t="str">
        <f>HLOOKUP(C109,poules!$2:$6,4,0)</f>
        <v>HARCY 2</v>
      </c>
      <c r="E114" s="107">
        <v>2</v>
      </c>
      <c r="F114" s="107">
        <v>4</v>
      </c>
      <c r="G114" s="101">
        <f>SUM(G119,G125,H130)</f>
        <v>4</v>
      </c>
      <c r="H114" s="6">
        <f>SUM(H119,H125,G130)</f>
        <v>6</v>
      </c>
      <c r="I114"/>
      <c r="J114" s="32">
        <v>3</v>
      </c>
      <c r="K114" s="33" t="str">
        <f>IF(ISNA(VLOOKUP($J114,$A112:$H115,1,0)),"",VLOOKUP($J114,$A112:$H115,4,0))</f>
        <v>SEDAN 3</v>
      </c>
      <c r="L114" s="97">
        <f>IF(ISNA(VLOOKUP($J114,$A112:$H115,1,0)),"",VLOOKUP($J114,$A112:$H115,5,0))</f>
        <v>3</v>
      </c>
      <c r="M114" s="97">
        <f>IF(ISNA(VLOOKUP($J114,$A112:$H115,1,0)),"",VLOOKUP($J114,$A112:$H115,7,0)-VLOOKUP($J114,$A112:$H115,8,0))</f>
        <v>0</v>
      </c>
    </row>
    <row r="115" spans="1:13" ht="12.75">
      <c r="A115" s="48">
        <f>F115</f>
        <v>3</v>
      </c>
      <c r="C115" s="6">
        <v>4</v>
      </c>
      <c r="D115" s="11" t="str">
        <f>HLOOKUP(C109,poules!$2:$6,5,0)</f>
        <v>SEDAN 3</v>
      </c>
      <c r="E115" s="107">
        <v>3</v>
      </c>
      <c r="F115" s="107">
        <v>3</v>
      </c>
      <c r="G115" s="101">
        <f>SUM(G120,H125,H129)</f>
        <v>5</v>
      </c>
      <c r="H115" s="6">
        <f>SUM(H120,G125,G129)</f>
        <v>5</v>
      </c>
      <c r="I115"/>
      <c r="J115" s="32">
        <v>4</v>
      </c>
      <c r="K115" s="33" t="str">
        <f>IF(ISNA(VLOOKUP($J115,$A112:$H115,1,0)),"",VLOOKUP($J115,$A112:$H115,4,0))</f>
        <v>HARCY 2</v>
      </c>
      <c r="L115" s="97">
        <f>IF(ISNA(VLOOKUP($J115,$A112:$H115,1,0)),"",VLOOKUP($J115,$A112:$H115,5,0))</f>
        <v>2</v>
      </c>
      <c r="M115" s="97">
        <f>IF(ISNA(VLOOKUP($J115,$A112:$H115,1,0)),"",VLOOKUP($J115,$A112:$H115,7,0)-VLOOKUP($J115,$A112:$H115,8,0))</f>
        <v>-2</v>
      </c>
    </row>
    <row r="116" spans="3:13" ht="12.75"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3:13" ht="12.75">
      <c r="C117" s="128" t="s">
        <v>17</v>
      </c>
      <c r="D117" s="128"/>
      <c r="E117" s="128"/>
      <c r="F117" s="128"/>
      <c r="G117" s="128"/>
      <c r="H117" s="128"/>
      <c r="I117" s="2"/>
      <c r="J117"/>
      <c r="K117"/>
      <c r="L117"/>
      <c r="M117" s="16"/>
    </row>
    <row r="118" spans="3:13" ht="12.75"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HARCY 2</v>
      </c>
      <c r="E119" s="6" t="s">
        <v>5</v>
      </c>
      <c r="F119" s="7" t="str">
        <f>VLOOKUP(B119,C112:D115,2,0)</f>
        <v>CMATT 8</v>
      </c>
      <c r="G119" s="107">
        <v>2</v>
      </c>
      <c r="H119" s="107">
        <v>3</v>
      </c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SEDAN 3</v>
      </c>
      <c r="E120" s="6" t="s">
        <v>5</v>
      </c>
      <c r="F120" s="7" t="str">
        <f>VLOOKUP(B120,C112:D115,2,0)</f>
        <v>CLAVY WARBY 3</v>
      </c>
      <c r="G120" s="107">
        <v>2</v>
      </c>
      <c r="H120" s="107">
        <v>3</v>
      </c>
      <c r="I120" s="14"/>
      <c r="J120" s="14"/>
      <c r="K120"/>
      <c r="L120"/>
      <c r="M120" s="16"/>
    </row>
    <row r="121" spans="3:13" ht="12.75"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3:13" ht="12.75">
      <c r="C122" s="128" t="s">
        <v>18</v>
      </c>
      <c r="D122" s="128"/>
      <c r="E122" s="128"/>
      <c r="F122" s="128"/>
      <c r="G122" s="128"/>
      <c r="H122" s="128"/>
      <c r="I122"/>
      <c r="J122"/>
      <c r="K122"/>
      <c r="L122"/>
      <c r="M122" s="16"/>
    </row>
    <row r="123" spans="3:13" ht="12.75"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CMATT 8</v>
      </c>
      <c r="E124" s="6" t="s">
        <v>5</v>
      </c>
      <c r="F124" s="7" t="str">
        <f>VLOOKUP(B124,C112:D115,2,0)</f>
        <v>CLAVY WARBY 3</v>
      </c>
      <c r="G124" s="107">
        <v>2</v>
      </c>
      <c r="H124" s="107">
        <v>3</v>
      </c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HARCY 2</v>
      </c>
      <c r="E125" s="6" t="s">
        <v>5</v>
      </c>
      <c r="F125" s="7" t="str">
        <f>VLOOKUP(B125,C112:D115,2,0)</f>
        <v>SEDAN 3</v>
      </c>
      <c r="G125" s="107">
        <v>2</v>
      </c>
      <c r="H125" s="107">
        <v>3</v>
      </c>
      <c r="I125"/>
      <c r="J125"/>
      <c r="K125"/>
      <c r="L125"/>
      <c r="M125" s="16"/>
    </row>
    <row r="126" spans="3:13" ht="12.75">
      <c r="C126"/>
      <c r="D126"/>
      <c r="E126"/>
      <c r="F126"/>
      <c r="G126" s="1"/>
      <c r="H126" s="1"/>
      <c r="I126"/>
      <c r="J126"/>
      <c r="K126"/>
      <c r="L126"/>
      <c r="M126" s="16"/>
    </row>
    <row r="127" spans="3:13" ht="12.75">
      <c r="C127" s="128" t="s">
        <v>19</v>
      </c>
      <c r="D127" s="128"/>
      <c r="E127" s="128"/>
      <c r="F127" s="128"/>
      <c r="G127" s="128"/>
      <c r="H127" s="128"/>
      <c r="I127"/>
      <c r="J127"/>
      <c r="K127"/>
      <c r="L127"/>
      <c r="M127" s="16"/>
    </row>
    <row r="128" spans="3:13" ht="12.75"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CMATT 8</v>
      </c>
      <c r="E129" s="6" t="s">
        <v>5</v>
      </c>
      <c r="F129" s="7" t="str">
        <f>VLOOKUP(B129,C112:D115,2,0)</f>
        <v>SEDAN 3</v>
      </c>
      <c r="G129" s="107"/>
      <c r="H129" s="107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CLAVY WARBY 3</v>
      </c>
      <c r="E130" s="6" t="s">
        <v>5</v>
      </c>
      <c r="F130" s="7" t="str">
        <f>VLOOKUP(B130,C112:D115,2,0)</f>
        <v>HARCY 2</v>
      </c>
      <c r="G130" s="107"/>
      <c r="H130" s="107"/>
      <c r="I130"/>
      <c r="J130"/>
      <c r="K130"/>
      <c r="L130"/>
      <c r="M130" s="16"/>
    </row>
    <row r="131" spans="3:13" ht="12.75">
      <c r="C131" s="8"/>
      <c r="D131" s="9"/>
      <c r="E131" s="8"/>
      <c r="F131" s="9"/>
      <c r="G131" s="8"/>
      <c r="H131" s="8"/>
      <c r="I131"/>
      <c r="J131"/>
      <c r="K131"/>
      <c r="L131"/>
      <c r="M131" s="16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 s="16"/>
    </row>
  </sheetData>
  <sheetProtection password="CA0B" sheet="1"/>
  <mergeCells count="22">
    <mergeCell ref="C23:H23"/>
    <mergeCell ref="C44:H44"/>
    <mergeCell ref="C1:H1"/>
    <mergeCell ref="C2:H2"/>
    <mergeCell ref="C13:H13"/>
    <mergeCell ref="C18:H18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127:H127"/>
    <mergeCell ref="C96:H96"/>
    <mergeCell ref="C101:H101"/>
    <mergeCell ref="C117:H117"/>
    <mergeCell ref="C122:H122"/>
    <mergeCell ref="C109:M109"/>
  </mergeCells>
  <conditionalFormatting sqref="D119:D120 F119:F120 D124:D125 F124:F125 F129:F131 D129:D131 D93:D94 F93:F94 D98:D99 F98:F99 F103:F104 D103:D104 D67:D68 F67:F68 D72:D73 F72:F73 F77:F78 D77:D78 D41:D42 F41:F42 D46:D47 F46:F47 F51:F52 D51:D52 D15:D16 F15:F16 D20:D21 F20:F21 F25:F26 D25:D26">
    <cfRule type="cellIs" priority="8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showGridLines="0" showRowColHeaders="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57421875" style="23" customWidth="1"/>
    <col min="9" max="9" width="6.7109375" style="22" customWidth="1"/>
    <col min="10" max="10" width="4.140625" style="22" customWidth="1"/>
    <col min="11" max="11" width="18.421875" style="22" bestFit="1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31" t="s">
        <v>8</v>
      </c>
      <c r="D1" s="131"/>
      <c r="E1" s="131"/>
      <c r="F1" s="131"/>
      <c r="G1" s="131"/>
      <c r="H1" s="131"/>
      <c r="I1"/>
      <c r="J1"/>
      <c r="K1" s="29" t="s">
        <v>14</v>
      </c>
      <c r="L1"/>
      <c r="M1"/>
      <c r="O1" s="88" t="s">
        <v>257</v>
      </c>
    </row>
    <row r="2" spans="3:13" ht="12.75">
      <c r="C2" s="132" t="s">
        <v>16</v>
      </c>
      <c r="D2" s="132"/>
      <c r="E2" s="132"/>
      <c r="F2" s="132"/>
      <c r="G2" s="132"/>
      <c r="H2" s="132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33" t="s">
        <v>20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1</v>
      </c>
      <c r="B8" s="23"/>
      <c r="C8" s="6">
        <v>1</v>
      </c>
      <c r="D8" s="11" t="str">
        <f>HLOOKUP(C5,poules!$8:$12,2,0)</f>
        <v>CMATT 6</v>
      </c>
      <c r="E8" s="107">
        <v>3</v>
      </c>
      <c r="F8" s="107">
        <v>1</v>
      </c>
      <c r="G8" s="101">
        <f>SUM(H15,G20,G25)</f>
        <v>6</v>
      </c>
      <c r="H8" s="6">
        <f>SUM(G15,H20,H25)</f>
        <v>4</v>
      </c>
      <c r="I8"/>
      <c r="J8" s="34">
        <v>1</v>
      </c>
      <c r="K8" s="35" t="str">
        <f>IF(ISNA(VLOOKUP($J8,$A8:$H11,1,0)),"",VLOOKUP($J8,$A8:$H11,4,0))</f>
        <v>CMATT 6</v>
      </c>
      <c r="L8" s="99">
        <f>IF(ISNA(VLOOKUP($J8,$A8:$H11,1,0)),"",VLOOKUP($J8,$A8:$H11,5,0))</f>
        <v>3</v>
      </c>
      <c r="M8" s="99">
        <f>IF(ISNA(VLOOKUP($J8,$A8:$H11,1,0)),"",VLOOKUP($J8,$A8:$H11,7,0)-VLOOKUP($J8,$A8:$H11,8,0))</f>
        <v>2</v>
      </c>
    </row>
    <row r="9" spans="1:13" ht="12.75">
      <c r="A9" s="48">
        <f>F9</f>
        <v>2</v>
      </c>
      <c r="B9" s="23"/>
      <c r="C9" s="6">
        <v>2</v>
      </c>
      <c r="D9" s="11" t="str">
        <f>HLOOKUP(C5,poules!$8:$12,3,0)</f>
        <v>SEDAN 1</v>
      </c>
      <c r="E9" s="107">
        <v>3</v>
      </c>
      <c r="F9" s="107">
        <v>2</v>
      </c>
      <c r="G9" s="101">
        <f>SUM(H16,H20,G26)</f>
        <v>6</v>
      </c>
      <c r="H9" s="6">
        <f>SUM(G16,G20,H26)</f>
        <v>4</v>
      </c>
      <c r="I9"/>
      <c r="J9" s="34">
        <v>2</v>
      </c>
      <c r="K9" s="35" t="str">
        <f>IF(ISNA(VLOOKUP($J9,$A8:$H11,1,0)),"",VLOOKUP($J9,$A8:$H11,4,0))</f>
        <v>SEDAN 1</v>
      </c>
      <c r="L9" s="99">
        <f>IF(ISNA(VLOOKUP($J9,$A8:$H11,1,0)),"",VLOOKUP($J9,$A8:$H11,5,0))</f>
        <v>3</v>
      </c>
      <c r="M9" s="99">
        <f>IF(ISNA(VLOOKUP($J9,$A8:$H11,1,0)),"",VLOOKUP($J9,$A8:$H11,7,0)-VLOOKUP($J9,$A8:$H11,8,0))</f>
        <v>2</v>
      </c>
    </row>
    <row r="10" spans="1:13" ht="12.75">
      <c r="A10" s="48">
        <f>F10</f>
        <v>3</v>
      </c>
      <c r="B10" s="23"/>
      <c r="C10" s="6">
        <v>3</v>
      </c>
      <c r="D10" s="11" t="str">
        <f>HLOOKUP(C5,poules!$8:$12,4,0)</f>
        <v>ETREPIGNY 1</v>
      </c>
      <c r="E10" s="107">
        <v>3</v>
      </c>
      <c r="F10" s="107">
        <v>3</v>
      </c>
      <c r="G10" s="101">
        <f>SUM(G15,G21,H26)</f>
        <v>5</v>
      </c>
      <c r="H10" s="6">
        <f>SUM(H15,H21,G26)</f>
        <v>5</v>
      </c>
      <c r="I10"/>
      <c r="J10" s="32">
        <v>3</v>
      </c>
      <c r="K10" s="33" t="str">
        <f>IF(ISNA(VLOOKUP($J10,$A8:$H11,1,0)),"",VLOOKUP($J10,$A8:$H11,4,0))</f>
        <v>ETREPIGNY 1</v>
      </c>
      <c r="L10" s="97">
        <f>IF(ISNA(VLOOKUP($J10,$A8:$H11,1,0)),"",VLOOKUP($J10,$A8:$H11,5,0))</f>
        <v>3</v>
      </c>
      <c r="M10" s="97">
        <f>IF(ISNA(VLOOKUP($J10,$A8:$H11,1,0)),"",VLOOKUP($J10,$A8:$H11,7,0)-VLOOKUP($J10,$A8:$H11,8,0))</f>
        <v>0</v>
      </c>
    </row>
    <row r="11" spans="1:13" ht="12.75">
      <c r="A11" s="48">
        <f>F11</f>
        <v>4</v>
      </c>
      <c r="B11" s="23"/>
      <c r="C11" s="6">
        <v>4</v>
      </c>
      <c r="D11" s="11" t="str">
        <f>HLOOKUP(C5,poules!$8:$12,5,0)</f>
        <v>FLOING 4</v>
      </c>
      <c r="E11" s="107">
        <v>3</v>
      </c>
      <c r="F11" s="107">
        <v>4</v>
      </c>
      <c r="G11" s="101">
        <f>SUM(G16,H21,H25)</f>
        <v>3</v>
      </c>
      <c r="H11" s="6">
        <f>SUM(H16,G21,G25)</f>
        <v>7</v>
      </c>
      <c r="I11"/>
      <c r="J11" s="32">
        <v>4</v>
      </c>
      <c r="K11" s="33" t="str">
        <f>IF(ISNA(VLOOKUP($J11,$A8:$H11,1,0)),"",VLOOKUP($J11,$A8:$H11,4,0))</f>
        <v>FLOING 4</v>
      </c>
      <c r="L11" s="97">
        <f>IF(ISNA(VLOOKUP($J11,$A8:$H11,1,0)),"",VLOOKUP($J11,$A8:$H11,5,0))</f>
        <v>3</v>
      </c>
      <c r="M11" s="97">
        <f>IF(ISNA(VLOOKUP($J11,$A8:$H11,1,0)),"",VLOOKUP($J11,$A8:$H11,7,0)-VLOOKUP($J11,$A8:$H11,8,0))</f>
        <v>-4</v>
      </c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28" t="s">
        <v>17</v>
      </c>
      <c r="D13" s="128"/>
      <c r="E13" s="128"/>
      <c r="F13" s="128"/>
      <c r="G13" s="128"/>
      <c r="H13" s="128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ETREPIGNY 1</v>
      </c>
      <c r="E15" s="6" t="s">
        <v>5</v>
      </c>
      <c r="F15" s="7" t="str">
        <f>VLOOKUP(B15,C8:D11,2,0)</f>
        <v>CMATT 6</v>
      </c>
      <c r="G15" s="107">
        <v>3</v>
      </c>
      <c r="H15" s="107">
        <v>2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FLOING 4</v>
      </c>
      <c r="E16" s="6" t="s">
        <v>5</v>
      </c>
      <c r="F16" s="7" t="str">
        <f>VLOOKUP(B16,C8:D11,2,0)</f>
        <v>SEDAN 1</v>
      </c>
      <c r="G16" s="107">
        <v>0</v>
      </c>
      <c r="H16" s="107">
        <v>5</v>
      </c>
      <c r="I16" s="14"/>
      <c r="J16" s="14"/>
      <c r="K16"/>
      <c r="L16"/>
      <c r="M16" s="16"/>
    </row>
    <row r="17" spans="1:15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  <c r="O17" s="36"/>
    </row>
    <row r="18" spans="1:13" ht="12.75">
      <c r="A18" s="23"/>
      <c r="B18" s="23"/>
      <c r="C18" s="128" t="s">
        <v>18</v>
      </c>
      <c r="D18" s="128"/>
      <c r="E18" s="128"/>
      <c r="F18" s="128"/>
      <c r="G18" s="128"/>
      <c r="H18" s="128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CMATT 6</v>
      </c>
      <c r="E20" s="6" t="s">
        <v>5</v>
      </c>
      <c r="F20" s="7" t="str">
        <f>VLOOKUP(B20,C8:D11,2,0)</f>
        <v>SEDAN 1</v>
      </c>
      <c r="G20" s="107">
        <v>4</v>
      </c>
      <c r="H20" s="107">
        <v>1</v>
      </c>
      <c r="I20" s="44" t="s">
        <v>307</v>
      </c>
      <c r="J20" s="44"/>
      <c r="K20" s="44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ETREPIGNY 1</v>
      </c>
      <c r="E21" s="6" t="s">
        <v>5</v>
      </c>
      <c r="F21" s="7" t="str">
        <f>VLOOKUP(B21,C8:D11,2,0)</f>
        <v>FLOING 4</v>
      </c>
      <c r="G21" s="107">
        <v>2</v>
      </c>
      <c r="H21" s="107">
        <v>3</v>
      </c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28" t="s">
        <v>19</v>
      </c>
      <c r="D23" s="128"/>
      <c r="E23" s="128"/>
      <c r="F23" s="128"/>
      <c r="G23" s="128"/>
      <c r="H23" s="128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CMATT 6</v>
      </c>
      <c r="E25" s="6" t="s">
        <v>5</v>
      </c>
      <c r="F25" s="7" t="str">
        <f>VLOOKUP(B25,C8:D11,2,0)</f>
        <v>FLOING 4</v>
      </c>
      <c r="G25" s="107"/>
      <c r="H25" s="107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SEDAN 1</v>
      </c>
      <c r="E26" s="6" t="s">
        <v>5</v>
      </c>
      <c r="F26" s="7" t="str">
        <f>VLOOKUP(B26,C8:D11,2,0)</f>
        <v>ETREPIGNY 1</v>
      </c>
      <c r="G26" s="107"/>
      <c r="H26" s="107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/>
    </row>
    <row r="28" spans="3:13" ht="12.75">
      <c r="C28" s="14"/>
      <c r="D28" s="14"/>
      <c r="E28" s="14"/>
      <c r="F28" s="14"/>
      <c r="G28" s="15"/>
      <c r="H28" s="15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33" t="s">
        <v>21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1</v>
      </c>
      <c r="B34" s="23"/>
      <c r="C34" s="6">
        <v>1</v>
      </c>
      <c r="D34" s="11" t="str">
        <f>HLOOKUP(C31,poules!$8:$12,2,0)</f>
        <v>FLOING 3</v>
      </c>
      <c r="E34" s="107">
        <v>4</v>
      </c>
      <c r="F34" s="107">
        <v>1</v>
      </c>
      <c r="G34" s="101">
        <f>SUM(H41,G46,G51)</f>
        <v>7</v>
      </c>
      <c r="H34" s="6">
        <f>SUM(G41,H46,H51)</f>
        <v>3</v>
      </c>
      <c r="I34"/>
      <c r="J34" s="34">
        <v>1</v>
      </c>
      <c r="K34" s="35" t="str">
        <f>IF(ISNA(VLOOKUP($J34,$A34:$H37,1,0)),"",VLOOKUP($J34,$A34:$H37,4,0))</f>
        <v>FLOING 3</v>
      </c>
      <c r="L34" s="99">
        <f>IF(ISNA(VLOOKUP($J34,$A34:$H37,1,0)),"",VLOOKUP($J34,$A34:$H37,5,0))</f>
        <v>4</v>
      </c>
      <c r="M34" s="99">
        <f>IF(ISNA(VLOOKUP($J34,$A34:$H37,1,0)),"",VLOOKUP($J34,$A34:$H37,7,0)-VLOOKUP($J34,$A34:$H37,8,0))</f>
        <v>4</v>
      </c>
    </row>
    <row r="35" spans="1:13" ht="12.75">
      <c r="A35" s="48">
        <f>F35</f>
        <v>3</v>
      </c>
      <c r="B35" s="23"/>
      <c r="C35" s="6">
        <v>2</v>
      </c>
      <c r="D35" s="11" t="str">
        <f>HLOOKUP(C31,poules!$8:$12,3,0)</f>
        <v>REVIN-HAYBOISE 2</v>
      </c>
      <c r="E35" s="107">
        <v>3</v>
      </c>
      <c r="F35" s="107">
        <v>3</v>
      </c>
      <c r="G35" s="101">
        <f>SUM(H42,H46,G52)</f>
        <v>5</v>
      </c>
      <c r="H35" s="6">
        <f>SUM(G42,G46,H52)</f>
        <v>5</v>
      </c>
      <c r="I35"/>
      <c r="J35" s="34">
        <v>2</v>
      </c>
      <c r="K35" s="35" t="str">
        <f>IF(ISNA(VLOOKUP($J35,$A34:$H37,1,0)),"",VLOOKUP($J35,$A34:$H37,4,0))</f>
        <v>NOUZONVILLE 1</v>
      </c>
      <c r="L35" s="99">
        <f>IF(ISNA(VLOOKUP($J35,$A34:$H37,1,0)),"",VLOOKUP($J35,$A34:$H37,5,0))</f>
        <v>3</v>
      </c>
      <c r="M35" s="99">
        <f>IF(ISNA(VLOOKUP($J35,$A34:$H37,1,0)),"",VLOOKUP($J35,$A34:$H37,7,0)-VLOOKUP($J35,$A34:$H37,8,0))</f>
        <v>4</v>
      </c>
    </row>
    <row r="36" spans="1:13" ht="12.75">
      <c r="A36" s="48">
        <f>F36</f>
        <v>2</v>
      </c>
      <c r="B36" s="23"/>
      <c r="C36" s="6">
        <v>3</v>
      </c>
      <c r="D36" s="11" t="str">
        <f>HLOOKUP(C31,poules!$8:$12,4,0)</f>
        <v>NOUZONVILLE 1</v>
      </c>
      <c r="E36" s="107">
        <v>3</v>
      </c>
      <c r="F36" s="107">
        <v>2</v>
      </c>
      <c r="G36" s="101">
        <f>SUM(G41,G47,H52)</f>
        <v>7</v>
      </c>
      <c r="H36" s="6">
        <f>SUM(H41,H47,G52)</f>
        <v>3</v>
      </c>
      <c r="I36"/>
      <c r="J36" s="32">
        <v>3</v>
      </c>
      <c r="K36" s="33" t="str">
        <f>IF(ISNA(VLOOKUP($J36,$A34:$H37,1,0)),"",VLOOKUP($J36,$A34:$H37,4,0))</f>
        <v>REVIN-HAYBOISE 2</v>
      </c>
      <c r="L36" s="97">
        <f>IF(ISNA(VLOOKUP($J36,$A34:$H37,1,0)),"",VLOOKUP($J36,$A34:$H37,5,0))</f>
        <v>3</v>
      </c>
      <c r="M36" s="97">
        <f>IF(ISNA(VLOOKUP($J36,$A34:$H37,1,0)),"",VLOOKUP($J36,$A34:$H37,7,0)-VLOOKUP($J36,$A34:$H37,8,0))</f>
        <v>0</v>
      </c>
    </row>
    <row r="37" spans="1:13" ht="12.75">
      <c r="A37" s="48">
        <f>F37</f>
        <v>4</v>
      </c>
      <c r="B37" s="23"/>
      <c r="C37" s="6">
        <v>4</v>
      </c>
      <c r="D37" s="11" t="str">
        <f>HLOOKUP(C31,poules!$8:$12,5,0)</f>
        <v>MONTCY 2</v>
      </c>
      <c r="E37" s="107">
        <v>2</v>
      </c>
      <c r="F37" s="107">
        <v>4</v>
      </c>
      <c r="G37" s="101">
        <f>SUM(G42,H47,H51)</f>
        <v>1</v>
      </c>
      <c r="H37" s="6">
        <f>SUM(H42,G47,G51)</f>
        <v>9</v>
      </c>
      <c r="I37"/>
      <c r="J37" s="32">
        <v>4</v>
      </c>
      <c r="K37" s="33" t="str">
        <f>IF(ISNA(VLOOKUP($J37,$A34:$H37,1,0)),"",VLOOKUP($J37,$A34:$H37,4,0))</f>
        <v>MONTCY 2</v>
      </c>
      <c r="L37" s="97">
        <f>IF(ISNA(VLOOKUP($J37,$A34:$H37,1,0)),"",VLOOKUP($J37,$A34:$H37,5,0))</f>
        <v>2</v>
      </c>
      <c r="M37" s="97">
        <f>IF(ISNA(VLOOKUP($J37,$A34:$H37,1,0)),"",VLOOKUP($J37,$A34:$H37,7,0)-VLOOKUP($J37,$A34:$H37,8,0))</f>
        <v>-8</v>
      </c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28" t="s">
        <v>17</v>
      </c>
      <c r="D39" s="128"/>
      <c r="E39" s="128"/>
      <c r="F39" s="128"/>
      <c r="G39" s="128"/>
      <c r="H39" s="128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NOUZONVILLE 1</v>
      </c>
      <c r="E41" s="6" t="s">
        <v>5</v>
      </c>
      <c r="F41" s="7" t="str">
        <f>VLOOKUP(B41,C34:D37,2,0)</f>
        <v>FLOING 3</v>
      </c>
      <c r="G41" s="107">
        <v>2</v>
      </c>
      <c r="H41" s="107">
        <v>3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MONTCY 2</v>
      </c>
      <c r="E42" s="6" t="s">
        <v>5</v>
      </c>
      <c r="F42" s="7" t="str">
        <f>VLOOKUP(B42,C34:D37,2,0)</f>
        <v>REVIN-HAYBOISE 2</v>
      </c>
      <c r="G42" s="107">
        <v>1</v>
      </c>
      <c r="H42" s="107">
        <v>4</v>
      </c>
      <c r="I42" s="14"/>
      <c r="J42" s="14"/>
      <c r="K42"/>
      <c r="L42"/>
      <c r="M42" s="16"/>
    </row>
    <row r="43" spans="1:13" ht="12.75">
      <c r="A43" s="23"/>
      <c r="B43" s="23"/>
      <c r="C43"/>
      <c r="D43"/>
      <c r="E43"/>
      <c r="F43"/>
      <c r="G43" s="1"/>
      <c r="H43" s="1"/>
      <c r="I43" s="14"/>
      <c r="J43"/>
      <c r="K43"/>
      <c r="L43"/>
      <c r="M43" s="16"/>
    </row>
    <row r="44" spans="1:13" ht="12.75">
      <c r="A44" s="23"/>
      <c r="B44" s="23"/>
      <c r="C44" s="128" t="s">
        <v>18</v>
      </c>
      <c r="D44" s="128"/>
      <c r="E44" s="128"/>
      <c r="F44" s="128"/>
      <c r="G44" s="128"/>
      <c r="H44" s="128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FLOING 3</v>
      </c>
      <c r="E46" s="6" t="s">
        <v>5</v>
      </c>
      <c r="F46" s="7" t="str">
        <f>VLOOKUP(B46,C34:D37,2,0)</f>
        <v>REVIN-HAYBOISE 2</v>
      </c>
      <c r="G46" s="107">
        <v>4</v>
      </c>
      <c r="H46" s="107">
        <v>1</v>
      </c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NOUZONVILLE 1</v>
      </c>
      <c r="E47" s="6" t="s">
        <v>5</v>
      </c>
      <c r="F47" s="7" t="str">
        <f>VLOOKUP(B47,C34:D37,2,0)</f>
        <v>MONTCY 2</v>
      </c>
      <c r="G47" s="107">
        <v>5</v>
      </c>
      <c r="H47" s="107">
        <v>0</v>
      </c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28" t="s">
        <v>19</v>
      </c>
      <c r="D49" s="128"/>
      <c r="E49" s="128"/>
      <c r="F49" s="128"/>
      <c r="G49" s="128"/>
      <c r="H49" s="128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FLOING 3</v>
      </c>
      <c r="E51" s="6" t="s">
        <v>5</v>
      </c>
      <c r="F51" s="7" t="str">
        <f>VLOOKUP(B51,C34:D37,2,0)</f>
        <v>MONTCY 2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46" t="str">
        <f>VLOOKUP(A52,C34:D37,2,0)</f>
        <v>REVIN-HAYBOISE 2</v>
      </c>
      <c r="E52" s="6" t="s">
        <v>5</v>
      </c>
      <c r="F52" s="7" t="str">
        <f>VLOOKUP(B52,C34:D37,2,0)</f>
        <v>NOUZONVILLE 1</v>
      </c>
      <c r="G52" s="107"/>
      <c r="H52" s="107"/>
      <c r="I52" s="47" t="s">
        <v>249</v>
      </c>
      <c r="J52" s="44"/>
      <c r="K52" s="44"/>
      <c r="L52" s="44"/>
      <c r="M52" s="45"/>
    </row>
    <row r="53" spans="3:13" ht="12.75">
      <c r="C53"/>
      <c r="D53" s="21"/>
      <c r="E53"/>
      <c r="F53"/>
      <c r="G53" s="1"/>
      <c r="H53" s="1"/>
      <c r="I53" s="44" t="s">
        <v>250</v>
      </c>
      <c r="J53" s="44"/>
      <c r="K53" s="44"/>
      <c r="L53" s="44"/>
      <c r="M53" s="44"/>
    </row>
    <row r="54" spans="3:13" ht="12.75">
      <c r="C54" s="14"/>
      <c r="D54" s="14"/>
      <c r="E54" s="14"/>
      <c r="F54" s="14"/>
      <c r="G54" s="15"/>
      <c r="H54" s="15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33" t="s">
        <v>22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1</v>
      </c>
      <c r="B60" s="23"/>
      <c r="C60" s="6">
        <v>1</v>
      </c>
      <c r="D60" s="11" t="str">
        <f>HLOOKUP(C57,poules!$8:$12,2,0)</f>
        <v>BAZEILLES 2</v>
      </c>
      <c r="E60" s="107">
        <v>4</v>
      </c>
      <c r="F60" s="107">
        <v>1</v>
      </c>
      <c r="G60" s="101">
        <f>SUM(H67,G72,G77)</f>
        <v>9</v>
      </c>
      <c r="H60" s="6">
        <f>SUM(G67,H72,H77)</f>
        <v>1</v>
      </c>
      <c r="I60"/>
      <c r="J60" s="34">
        <v>1</v>
      </c>
      <c r="K60" s="35" t="str">
        <f>IF(ISNA(VLOOKUP($J60,$A60:$H63,1,0)),"",VLOOKUP($J60,$A60:$H63,4,0))</f>
        <v>BAZEILLES 2</v>
      </c>
      <c r="L60" s="99">
        <f>IF(ISNA(VLOOKUP($J60,$A60:$H63,1,0)),"",VLOOKUP($J60,$A60:$H63,5,0))</f>
        <v>4</v>
      </c>
      <c r="M60" s="99">
        <f>IF(ISNA(VLOOKUP($J60,$A60:$H63,1,0)),"",VLOOKUP($J60,$A60:$H63,7,0)-VLOOKUP($J60,$A60:$H63,8,0))</f>
        <v>8</v>
      </c>
    </row>
    <row r="61" spans="1:13" ht="12.75">
      <c r="A61" s="48">
        <f>F61</f>
        <v>3</v>
      </c>
      <c r="B61" s="23"/>
      <c r="C61" s="6">
        <v>2</v>
      </c>
      <c r="D61" s="11" t="str">
        <f>HLOOKUP(C57,poules!$8:$12,3,0)</f>
        <v>CLAVY WARBY 2</v>
      </c>
      <c r="E61" s="107">
        <v>3</v>
      </c>
      <c r="F61" s="107">
        <v>3</v>
      </c>
      <c r="G61" s="101">
        <f>SUM(H68,H72,G78)</f>
        <v>3</v>
      </c>
      <c r="H61" s="6">
        <f>SUM(G68,G72,H78)</f>
        <v>7</v>
      </c>
      <c r="I61"/>
      <c r="J61" s="34">
        <v>2</v>
      </c>
      <c r="K61" s="35" t="str">
        <f>IF(ISNA(VLOOKUP($J61,$A60:$H63,1,0)),"",VLOOKUP($J61,$A60:$H63,4,0))</f>
        <v>HARCY 1</v>
      </c>
      <c r="L61" s="99">
        <f>IF(ISNA(VLOOKUP($J61,$A60:$H63,1,0)),"",VLOOKUP($J61,$A60:$H63,5,0))</f>
        <v>3</v>
      </c>
      <c r="M61" s="99">
        <f>IF(ISNA(VLOOKUP($J61,$A60:$H63,1,0)),"",VLOOKUP($J61,$A60:$H63,7,0)-VLOOKUP($J61,$A60:$H63,8,0))</f>
        <v>0</v>
      </c>
    </row>
    <row r="62" spans="1:13" ht="12.75">
      <c r="A62" s="48">
        <f>F62</f>
        <v>2</v>
      </c>
      <c r="B62" s="23"/>
      <c r="C62" s="6">
        <v>3</v>
      </c>
      <c r="D62" s="11" t="str">
        <f>HLOOKUP(C57,poules!$8:$12,4,0)</f>
        <v>HARCY 1</v>
      </c>
      <c r="E62" s="107">
        <v>3</v>
      </c>
      <c r="F62" s="107">
        <v>2</v>
      </c>
      <c r="G62" s="101">
        <f>SUM(G67,G73,H78)</f>
        <v>5</v>
      </c>
      <c r="H62" s="6">
        <f>SUM(H67,H73,G78)</f>
        <v>5</v>
      </c>
      <c r="I62"/>
      <c r="J62" s="32">
        <v>3</v>
      </c>
      <c r="K62" s="33" t="str">
        <f>IF(ISNA(VLOOKUP($J62,$A60:$H63,1,0)),"",VLOOKUP($J62,$A60:$H63,4,0))</f>
        <v>CLAVY WARBY 2</v>
      </c>
      <c r="L62" s="97">
        <f>IF(ISNA(VLOOKUP($J62,$A60:$H63,1,0)),"",VLOOKUP($J62,$A60:$H63,5,0))</f>
        <v>3</v>
      </c>
      <c r="M62" s="97">
        <f>IF(ISNA(VLOOKUP($J62,$A60:$H63,1,0)),"",VLOOKUP($J62,$A60:$H63,7,0)-VLOOKUP($J62,$A60:$H63,8,0))</f>
        <v>-4</v>
      </c>
    </row>
    <row r="63" spans="1:13" ht="12.75">
      <c r="A63" s="48">
        <f>F63</f>
        <v>4</v>
      </c>
      <c r="B63" s="23"/>
      <c r="C63" s="6">
        <v>4</v>
      </c>
      <c r="D63" s="11" t="str">
        <f>HLOOKUP(C57,poules!$8:$12,5,0)</f>
        <v>CMATT 7</v>
      </c>
      <c r="E63" s="107">
        <v>2</v>
      </c>
      <c r="F63" s="107">
        <v>4</v>
      </c>
      <c r="G63" s="101">
        <f>SUM(G68,H73,H77)</f>
        <v>3</v>
      </c>
      <c r="H63" s="6">
        <f>SUM(H68,G73,G77)</f>
        <v>7</v>
      </c>
      <c r="I63"/>
      <c r="J63" s="32">
        <v>4</v>
      </c>
      <c r="K63" s="33" t="str">
        <f>IF(ISNA(VLOOKUP($J63,$A60:$H63,1,0)),"",VLOOKUP($J63,$A60:$H63,4,0))</f>
        <v>CMATT 7</v>
      </c>
      <c r="L63" s="97">
        <f>IF(ISNA(VLOOKUP($J63,$A60:$H63,1,0)),"",VLOOKUP($J63,$A60:$H63,5,0))</f>
        <v>2</v>
      </c>
      <c r="M63" s="97">
        <f>IF(ISNA(VLOOKUP($J63,$A60:$H63,1,0)),"",VLOOKUP($J63,$A60:$H63,7,0)-VLOOKUP($J63,$A60:$H63,8,0))</f>
        <v>-4</v>
      </c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28" t="s">
        <v>17</v>
      </c>
      <c r="D65" s="128"/>
      <c r="E65" s="128"/>
      <c r="F65" s="128"/>
      <c r="G65" s="128"/>
      <c r="H65" s="128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HARCY 1</v>
      </c>
      <c r="E67" s="6" t="s">
        <v>5</v>
      </c>
      <c r="F67" s="7" t="str">
        <f>VLOOKUP(B67,C60:D63,2,0)</f>
        <v>BAZEILLES 2</v>
      </c>
      <c r="G67" s="107">
        <v>1</v>
      </c>
      <c r="H67" s="107">
        <v>4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CMATT 7</v>
      </c>
      <c r="E68" s="6" t="s">
        <v>5</v>
      </c>
      <c r="F68" s="7" t="str">
        <f>VLOOKUP(B68,C60:D63,2,0)</f>
        <v>CLAVY WARBY 2</v>
      </c>
      <c r="G68" s="107">
        <v>2</v>
      </c>
      <c r="H68" s="107">
        <v>3</v>
      </c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28" t="s">
        <v>18</v>
      </c>
      <c r="D70" s="128"/>
      <c r="E70" s="128"/>
      <c r="F70" s="128"/>
      <c r="G70" s="128"/>
      <c r="H70" s="128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46" t="str">
        <f>VLOOKUP(A72,C60:D63,2,0)</f>
        <v>BAZEILLES 2</v>
      </c>
      <c r="E72" s="6" t="s">
        <v>5</v>
      </c>
      <c r="F72" s="7" t="str">
        <f>VLOOKUP(B72,C60:D63,2,0)</f>
        <v>CLAVY WARBY 2</v>
      </c>
      <c r="G72" s="107">
        <v>5</v>
      </c>
      <c r="H72" s="107">
        <v>0</v>
      </c>
      <c r="I72" s="44" t="s">
        <v>49</v>
      </c>
      <c r="J72" s="44"/>
      <c r="K72" s="44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HARCY 1</v>
      </c>
      <c r="E73" s="6" t="s">
        <v>5</v>
      </c>
      <c r="F73" s="7" t="str">
        <f>VLOOKUP(B73,C60:D63,2,0)</f>
        <v>CMATT 7</v>
      </c>
      <c r="G73" s="107">
        <v>4</v>
      </c>
      <c r="H73" s="107">
        <v>1</v>
      </c>
      <c r="I73"/>
      <c r="J73"/>
      <c r="K73"/>
      <c r="L73"/>
      <c r="M73" s="16"/>
    </row>
    <row r="74" spans="1:13" ht="12.75">
      <c r="A74" s="23"/>
      <c r="B74" s="23"/>
      <c r="C74"/>
      <c r="D74"/>
      <c r="E74"/>
      <c r="F74"/>
      <c r="G74" s="1"/>
      <c r="H74" s="1"/>
      <c r="I74"/>
      <c r="J74"/>
      <c r="K74"/>
      <c r="L74"/>
      <c r="M74" s="16"/>
    </row>
    <row r="75" spans="1:13" ht="12.75">
      <c r="A75" s="23"/>
      <c r="B75" s="23"/>
      <c r="C75" s="128" t="s">
        <v>19</v>
      </c>
      <c r="D75" s="128"/>
      <c r="E75" s="128"/>
      <c r="F75" s="128"/>
      <c r="G75" s="128"/>
      <c r="H75" s="128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46" t="str">
        <f>VLOOKUP(A77,C60:D63,2,0)</f>
        <v>BAZEILLES 2</v>
      </c>
      <c r="E77" s="6" t="s">
        <v>5</v>
      </c>
      <c r="F77" s="7" t="str">
        <f>VLOOKUP(B77,C60:D63,2,0)</f>
        <v>CMATT 7</v>
      </c>
      <c r="G77" s="107"/>
      <c r="H77" s="107"/>
      <c r="I77" s="44" t="s">
        <v>49</v>
      </c>
      <c r="J77" s="44"/>
      <c r="K77" s="44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CLAVY WARBY 2</v>
      </c>
      <c r="E78" s="6" t="s">
        <v>5</v>
      </c>
      <c r="F78" s="7" t="str">
        <f>VLOOKUP(B78,C60:D63,2,0)</f>
        <v>HARCY 1</v>
      </c>
      <c r="G78" s="107"/>
      <c r="H78" s="107"/>
      <c r="I78"/>
      <c r="J78"/>
      <c r="K78"/>
      <c r="L78"/>
      <c r="M78" s="16"/>
    </row>
    <row r="79" spans="3:13" ht="12.75">
      <c r="C79"/>
      <c r="D79" s="20"/>
      <c r="E79"/>
      <c r="F79"/>
      <c r="G79" s="1"/>
      <c r="H79" s="1"/>
      <c r="I79"/>
      <c r="J79"/>
      <c r="K79"/>
      <c r="L79"/>
      <c r="M79"/>
    </row>
    <row r="80" spans="3:13" ht="12.75">
      <c r="C80" s="14"/>
      <c r="D80" s="14"/>
      <c r="E80" s="14"/>
      <c r="F80" s="14"/>
      <c r="G80" s="15"/>
      <c r="H80" s="15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33" t="s">
        <v>23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1</v>
      </c>
      <c r="B86" s="23"/>
      <c r="C86" s="6">
        <v>1</v>
      </c>
      <c r="D86" s="11" t="str">
        <f>HLOOKUP(C83,poules!$8:$12,2,0)</f>
        <v>GLAIRE 4</v>
      </c>
      <c r="E86" s="107">
        <v>4</v>
      </c>
      <c r="F86" s="107">
        <v>1</v>
      </c>
      <c r="G86" s="101">
        <f>SUM(H93,G98,G103)</f>
        <v>8</v>
      </c>
      <c r="H86" s="6">
        <f>SUM(G93,H98,H103)</f>
        <v>2</v>
      </c>
      <c r="I86"/>
      <c r="J86" s="34">
        <v>1</v>
      </c>
      <c r="K86" s="35" t="str">
        <f>IF(ISNA(VLOOKUP($J86,$A86:$H89,1,0)),"",VLOOKUP($J86,$A86:$H89,4,0))</f>
        <v>GLAIRE 4</v>
      </c>
      <c r="L86" s="99">
        <f>IF(ISNA(VLOOKUP($J86,$A86:$H89,1,0)),"",VLOOKUP($J86,$A86:$H89,5,0))</f>
        <v>4</v>
      </c>
      <c r="M86" s="99">
        <f>IF(ISNA(VLOOKUP($J86,$A86:$H89,1,0)),"",VLOOKUP($J86,$A86:$H89,7,0)-VLOOKUP($J86,$A86:$H89,8,0))</f>
        <v>6</v>
      </c>
    </row>
    <row r="87" spans="1:13" ht="12.75">
      <c r="A87" s="48">
        <f>F87</f>
        <v>2</v>
      </c>
      <c r="B87" s="23"/>
      <c r="C87" s="6">
        <v>2</v>
      </c>
      <c r="D87" s="11" t="str">
        <f>HLOOKUP(C83,poules!$8:$12,3,0)</f>
        <v>ANGECOURT 3</v>
      </c>
      <c r="E87" s="107">
        <v>3</v>
      </c>
      <c r="F87" s="107">
        <v>2</v>
      </c>
      <c r="G87" s="101">
        <f>SUM(H94,H98,G104)</f>
        <v>5</v>
      </c>
      <c r="H87" s="6">
        <f>SUM(G94,G98,H104)</f>
        <v>5</v>
      </c>
      <c r="I87"/>
      <c r="J87" s="34">
        <v>2</v>
      </c>
      <c r="K87" s="35" t="str">
        <f>IF(ISNA(VLOOKUP($J87,$A86:$H89,1,0)),"",VLOOKUP($J87,$A86:$H89,4,0))</f>
        <v>ANGECOURT 3</v>
      </c>
      <c r="L87" s="99">
        <f>IF(ISNA(VLOOKUP($J87,$A86:$H89,1,0)),"",VLOOKUP($J87,$A86:$H89,5,0))</f>
        <v>3</v>
      </c>
      <c r="M87" s="99">
        <f>IF(ISNA(VLOOKUP($J87,$A86:$H89,1,0)),"",VLOOKUP($J87,$A86:$H89,7,0)-VLOOKUP($J87,$A86:$H89,8,0))</f>
        <v>0</v>
      </c>
    </row>
    <row r="88" spans="1:13" ht="12.75">
      <c r="A88" s="48">
        <f>F88</f>
        <v>4</v>
      </c>
      <c r="B88" s="23"/>
      <c r="C88" s="6">
        <v>3</v>
      </c>
      <c r="D88" s="11" t="str">
        <f>HLOOKUP(C83,poules!$8:$12,4,0)</f>
        <v>CLIRON 1</v>
      </c>
      <c r="E88" s="107">
        <v>1</v>
      </c>
      <c r="F88" s="107">
        <v>4</v>
      </c>
      <c r="G88" s="101">
        <f>SUM(G93,G99,H104)</f>
        <v>2</v>
      </c>
      <c r="H88" s="6">
        <f>SUM(H93,H99,G104)</f>
        <v>8</v>
      </c>
      <c r="I88"/>
      <c r="J88" s="32">
        <v>3</v>
      </c>
      <c r="K88" s="33" t="str">
        <f>IF(ISNA(VLOOKUP($J88,$A86:$H89,1,0)),"",VLOOKUP($J88,$A86:$H89,4,0))</f>
        <v>NOUVION-FLIZE 1</v>
      </c>
      <c r="L88" s="97">
        <f>IF(ISNA(VLOOKUP($J88,$A86:$H89,1,0)),"",VLOOKUP($J88,$A86:$H89,5,0))</f>
        <v>3</v>
      </c>
      <c r="M88" s="97">
        <f>IF(ISNA(VLOOKUP($J88,$A86:$H89,1,0)),"",VLOOKUP($J88,$A86:$H89,7,0)-VLOOKUP($J88,$A86:$H89,8,0))</f>
        <v>0</v>
      </c>
    </row>
    <row r="89" spans="1:13" ht="12.75">
      <c r="A89" s="48">
        <f>F89</f>
        <v>3</v>
      </c>
      <c r="B89" s="23"/>
      <c r="C89" s="6">
        <v>4</v>
      </c>
      <c r="D89" s="11" t="str">
        <f>HLOOKUP(C83,poules!$8:$12,5,0)</f>
        <v>NOUVION-FLIZE 1</v>
      </c>
      <c r="E89" s="107">
        <v>3</v>
      </c>
      <c r="F89" s="107">
        <v>3</v>
      </c>
      <c r="G89" s="101">
        <f>SUM(G94,H99,H103)</f>
        <v>5</v>
      </c>
      <c r="H89" s="6">
        <f>SUM(H94,G99,G103)</f>
        <v>5</v>
      </c>
      <c r="I89"/>
      <c r="J89" s="32">
        <v>4</v>
      </c>
      <c r="K89" s="33" t="str">
        <f>IF(ISNA(VLOOKUP($J89,$A86:$H89,1,0)),"",VLOOKUP($J89,$A86:$H89,4,0))</f>
        <v>CLIRON 1</v>
      </c>
      <c r="L89" s="97">
        <f>IF(ISNA(VLOOKUP($J89,$A86:$H89,1,0)),"",VLOOKUP($J89,$A86:$H89,5,0))</f>
        <v>1</v>
      </c>
      <c r="M89" s="97">
        <f>IF(ISNA(VLOOKUP($J89,$A86:$H89,1,0)),"",VLOOKUP($J89,$A86:$H89,7,0)-VLOOKUP($J89,$A86:$H89,8,0))</f>
        <v>-6</v>
      </c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28" t="s">
        <v>17</v>
      </c>
      <c r="D91" s="128"/>
      <c r="E91" s="128"/>
      <c r="F91" s="128"/>
      <c r="G91" s="128"/>
      <c r="H91" s="128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95" t="str">
        <f>VLOOKUP(A93,C86:D89,2,0)</f>
        <v>CLIRON 1</v>
      </c>
      <c r="E93" s="6" t="s">
        <v>5</v>
      </c>
      <c r="F93" s="7" t="str">
        <f>VLOOKUP(B93,C86:D89,2,0)</f>
        <v>GLAIRE 4</v>
      </c>
      <c r="G93" s="111" t="s">
        <v>305</v>
      </c>
      <c r="H93" s="107">
        <v>5</v>
      </c>
      <c r="I93" s="94" t="s">
        <v>304</v>
      </c>
      <c r="J93" s="94"/>
      <c r="K93" s="94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NOUVION-FLIZE 1</v>
      </c>
      <c r="E94" s="6" t="s">
        <v>5</v>
      </c>
      <c r="F94" s="7" t="str">
        <f>VLOOKUP(B94,C86:D89,2,0)</f>
        <v>ANGECOURT 3</v>
      </c>
      <c r="G94" s="107">
        <v>2</v>
      </c>
      <c r="H94" s="107">
        <v>3</v>
      </c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28" t="s">
        <v>18</v>
      </c>
      <c r="D96" s="128"/>
      <c r="E96" s="128"/>
      <c r="F96" s="128"/>
      <c r="G96" s="128"/>
      <c r="H96" s="128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GLAIRE 4</v>
      </c>
      <c r="E98" s="6" t="s">
        <v>5</v>
      </c>
      <c r="F98" s="7" t="str">
        <f>VLOOKUP(B98,C86:D89,2,0)</f>
        <v>ANGECOURT 3</v>
      </c>
      <c r="G98" s="107">
        <v>3</v>
      </c>
      <c r="H98" s="107">
        <v>2</v>
      </c>
      <c r="I98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1</v>
      </c>
      <c r="E99" s="6" t="s">
        <v>5</v>
      </c>
      <c r="F99" s="7" t="str">
        <f>VLOOKUP(B99,C86:D89,2,0)</f>
        <v>NOUVION-FLIZE 1</v>
      </c>
      <c r="G99" s="107">
        <v>2</v>
      </c>
      <c r="H99" s="107">
        <v>3</v>
      </c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28" t="s">
        <v>19</v>
      </c>
      <c r="D101" s="128"/>
      <c r="E101" s="128"/>
      <c r="F101" s="128"/>
      <c r="G101" s="128"/>
      <c r="H101" s="128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GLAIRE 4</v>
      </c>
      <c r="E103" s="6" t="s">
        <v>5</v>
      </c>
      <c r="F103" s="7" t="str">
        <f>VLOOKUP(B103,C86:D89,2,0)</f>
        <v>NOUVION-FLIZE 1</v>
      </c>
      <c r="G103" s="107"/>
      <c r="H103" s="107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ANGECOURT 3</v>
      </c>
      <c r="E104" s="6" t="s">
        <v>5</v>
      </c>
      <c r="F104" s="7" t="str">
        <f>VLOOKUP(B104,C86:D89,2,0)</f>
        <v>CLIRON 1</v>
      </c>
      <c r="G104" s="107"/>
      <c r="H104" s="107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</sheetData>
  <sheetProtection password="CA0B" sheet="1"/>
  <mergeCells count="18">
    <mergeCell ref="C5:M5"/>
    <mergeCell ref="C31:M31"/>
    <mergeCell ref="C57:M57"/>
    <mergeCell ref="C83:M83"/>
    <mergeCell ref="C2:H2"/>
    <mergeCell ref="C65:H65"/>
    <mergeCell ref="C44:H44"/>
    <mergeCell ref="C49:H49"/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</mergeCells>
  <conditionalFormatting sqref="D93:D94 F93:F94 D98:D99 F98:F99 F103:F104 D103:D104 D67:D68 F67:F68 D72:D73 F72:F73 F77:F78 D77:D78 D41:D42 F41:F42 D46:D47 F46:F47 F51:F52 D51:D52 D15:D16 F15:F16 D20:D21 F20:F21 F25:F26 D25:D26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2"/>
  <sheetViews>
    <sheetView showGridLines="0" showRowColHeaders="0" workbookViewId="0" topLeftCell="C1">
      <pane ySplit="3" topLeftCell="A4" activePane="bottomLeft" state="frozen"/>
      <selection pane="topLeft" activeCell="C1" sqref="C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8515625" style="23" customWidth="1"/>
    <col min="9" max="9" width="6.7109375" style="22" customWidth="1"/>
    <col min="10" max="10" width="2.28125" style="22" customWidth="1"/>
    <col min="11" max="11" width="18.421875" style="22" bestFit="1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31" t="s">
        <v>9</v>
      </c>
      <c r="D1" s="131"/>
      <c r="E1" s="131"/>
      <c r="F1" s="131"/>
      <c r="G1" s="131"/>
      <c r="H1" s="131"/>
      <c r="I1"/>
      <c r="J1"/>
      <c r="K1" s="29" t="s">
        <v>14</v>
      </c>
      <c r="L1"/>
      <c r="M1"/>
      <c r="O1" s="88" t="s">
        <v>257</v>
      </c>
    </row>
    <row r="2" spans="3:13" ht="12.75">
      <c r="C2" s="132" t="s">
        <v>16</v>
      </c>
      <c r="D2" s="132"/>
      <c r="E2" s="132"/>
      <c r="F2" s="132"/>
      <c r="G2" s="132"/>
      <c r="H2" s="132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34" t="s">
        <v>20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1</v>
      </c>
      <c r="B8" s="23"/>
      <c r="C8" s="6">
        <v>1</v>
      </c>
      <c r="D8" s="11" t="str">
        <f>HLOOKUP(C5,poules!$14:$18,2,0)</f>
        <v>FLOING 2</v>
      </c>
      <c r="E8" s="107">
        <v>4</v>
      </c>
      <c r="F8" s="107">
        <v>1</v>
      </c>
      <c r="G8" s="101">
        <f>SUM(H15,G20,G25)</f>
        <v>10</v>
      </c>
      <c r="H8" s="6">
        <f>SUM(G15,H20,H25)</f>
        <v>0</v>
      </c>
      <c r="I8"/>
      <c r="J8" s="34">
        <v>1</v>
      </c>
      <c r="K8" s="35" t="str">
        <f>IF(ISNA(VLOOKUP($J8,$A8:$H11,1,0)),"",VLOOKUP($J8,$A8:$H11,4,0))</f>
        <v>FLOING 2</v>
      </c>
      <c r="L8" s="99">
        <f>IF(ISNA(VLOOKUP($J8,$A8:$H11,1,0)),"",VLOOKUP($J8,$A8:$H11,5,0))</f>
        <v>4</v>
      </c>
      <c r="M8" s="99">
        <f>IF(ISNA(VLOOKUP($J8,$A8:$H11,1,0)),"",VLOOKUP($J8,$A8:$H11,7,0)-VLOOKUP($J8,$A8:$H11,8,0))</f>
        <v>10</v>
      </c>
    </row>
    <row r="9" spans="1:13" ht="12.75">
      <c r="A9" s="48">
        <f>F9</f>
        <v>2</v>
      </c>
      <c r="B9" s="23"/>
      <c r="C9" s="6">
        <v>2</v>
      </c>
      <c r="D9" s="11" t="str">
        <f>HLOOKUP(C5,poules!$14:$18,3,0)</f>
        <v>GLAIRE 2</v>
      </c>
      <c r="E9" s="107">
        <v>3</v>
      </c>
      <c r="F9" s="107">
        <v>2</v>
      </c>
      <c r="G9" s="101">
        <f>SUM(H16,H20,G26)</f>
        <v>5</v>
      </c>
      <c r="H9" s="6">
        <f>SUM(G16,G20,H26)</f>
        <v>5</v>
      </c>
      <c r="I9"/>
      <c r="J9" s="34">
        <v>2</v>
      </c>
      <c r="K9" s="35" t="str">
        <f>IF(ISNA(VLOOKUP($J9,$A8:$H11,1,0)),"",VLOOKUP($J9,$A8:$H11,4,0))</f>
        <v>GLAIRE 2</v>
      </c>
      <c r="L9" s="99">
        <f>IF(ISNA(VLOOKUP($J9,$A8:$H11,1,0)),"",VLOOKUP($J9,$A8:$H11,5,0))</f>
        <v>3</v>
      </c>
      <c r="M9" s="99">
        <f>IF(ISNA(VLOOKUP($J9,$A8:$H11,1,0)),"",VLOOKUP($J9,$A8:$H11,7,0)-VLOOKUP($J9,$A8:$H11,8,0))</f>
        <v>0</v>
      </c>
    </row>
    <row r="10" spans="1:13" ht="12.75">
      <c r="A10" s="48">
        <f>F10</f>
        <v>4</v>
      </c>
      <c r="B10" s="23"/>
      <c r="C10" s="6">
        <v>3</v>
      </c>
      <c r="D10" s="11" t="str">
        <f>HLOOKUP(C5,poules!$14:$18,4,0)</f>
        <v>CLAVY WARBY 1</v>
      </c>
      <c r="E10" s="107">
        <v>2</v>
      </c>
      <c r="F10" s="107">
        <v>4</v>
      </c>
      <c r="G10" s="101">
        <f>SUM(G15,G21,H26)</f>
        <v>2</v>
      </c>
      <c r="H10" s="6">
        <f>SUM(H15,H21,G26)</f>
        <v>8</v>
      </c>
      <c r="I10"/>
      <c r="J10" s="32">
        <v>3</v>
      </c>
      <c r="K10" s="33" t="str">
        <f>IF(ISNA(VLOOKUP($J10,$A8:$H11,1,0)),"",VLOOKUP($J10,$A8:$H11,4,0))</f>
        <v>CMATT 2</v>
      </c>
      <c r="L10" s="97">
        <f>IF(ISNA(VLOOKUP($J10,$A8:$H11,1,0)),"",VLOOKUP($J10,$A8:$H11,5,0))</f>
        <v>3</v>
      </c>
      <c r="M10" s="97">
        <f>IF(ISNA(VLOOKUP($J10,$A8:$H11,1,0)),"",VLOOKUP($J10,$A8:$H11,7,0)-VLOOKUP($J10,$A8:$H11,8,0))</f>
        <v>-4</v>
      </c>
    </row>
    <row r="11" spans="1:13" ht="12.75">
      <c r="A11" s="48">
        <f>F11</f>
        <v>3</v>
      </c>
      <c r="B11" s="23"/>
      <c r="C11" s="6">
        <v>4</v>
      </c>
      <c r="D11" s="11" t="str">
        <f>HLOOKUP(C5,poules!$14:$18,5,0)</f>
        <v>CMATT 2</v>
      </c>
      <c r="E11" s="107">
        <v>3</v>
      </c>
      <c r="F11" s="107">
        <v>3</v>
      </c>
      <c r="G11" s="101">
        <f>SUM(G16,H21,H25)</f>
        <v>3</v>
      </c>
      <c r="H11" s="6">
        <f>SUM(H16,G21,G25)</f>
        <v>7</v>
      </c>
      <c r="I11"/>
      <c r="J11" s="32">
        <v>4</v>
      </c>
      <c r="K11" s="33" t="str">
        <f>IF(ISNA(VLOOKUP($J11,$A8:$H11,1,0)),"",VLOOKUP($J11,$A8:$H11,4,0))</f>
        <v>CLAVY WARBY 1</v>
      </c>
      <c r="L11" s="97">
        <f>IF(ISNA(VLOOKUP($J11,$A8:$H11,1,0)),"",VLOOKUP($J11,$A8:$H11,5,0))</f>
        <v>2</v>
      </c>
      <c r="M11" s="97">
        <f>IF(ISNA(VLOOKUP($J11,$A8:$H11,1,0)),"",VLOOKUP($J11,$A8:$H11,7,0)-VLOOKUP($J11,$A8:$H11,8,0))</f>
        <v>-6</v>
      </c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28" t="s">
        <v>17</v>
      </c>
      <c r="D13" s="128"/>
      <c r="E13" s="128"/>
      <c r="F13" s="128"/>
      <c r="G13" s="128"/>
      <c r="H13" s="128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CLAVY WARBY 1</v>
      </c>
      <c r="E15" s="6" t="s">
        <v>5</v>
      </c>
      <c r="F15" s="7" t="str">
        <f>VLOOKUP(B15,C8:D11,2,0)</f>
        <v>FLOING 2</v>
      </c>
      <c r="G15" s="107">
        <v>0</v>
      </c>
      <c r="H15" s="107">
        <v>5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CMATT 2</v>
      </c>
      <c r="E16" s="6" t="s">
        <v>5</v>
      </c>
      <c r="F16" s="7" t="str">
        <f>VLOOKUP(B16,C8:D11,2,0)</f>
        <v>GLAIRE 2</v>
      </c>
      <c r="G16" s="107">
        <v>0</v>
      </c>
      <c r="H16" s="107">
        <v>5</v>
      </c>
      <c r="I16" s="14"/>
      <c r="J16" s="14"/>
      <c r="K16"/>
      <c r="L16"/>
      <c r="M16" s="16"/>
    </row>
    <row r="17" spans="1:13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</row>
    <row r="18" spans="1:13" ht="12.75">
      <c r="A18" s="23"/>
      <c r="B18" s="23"/>
      <c r="C18" s="128" t="s">
        <v>18</v>
      </c>
      <c r="D18" s="128"/>
      <c r="E18" s="128"/>
      <c r="F18" s="128"/>
      <c r="G18" s="128"/>
      <c r="H18" s="128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FLOING 2</v>
      </c>
      <c r="E20" s="6" t="s">
        <v>5</v>
      </c>
      <c r="F20" s="7" t="str">
        <f>VLOOKUP(B20,C8:D11,2,0)</f>
        <v>GLAIRE 2</v>
      </c>
      <c r="G20" s="111">
        <v>5</v>
      </c>
      <c r="H20" s="107">
        <v>0</v>
      </c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CLAVY WARBY 1</v>
      </c>
      <c r="E21" s="6" t="s">
        <v>5</v>
      </c>
      <c r="F21" s="7" t="str">
        <f>VLOOKUP(B21,C8:D11,2,0)</f>
        <v>CMATT 2</v>
      </c>
      <c r="G21" s="107">
        <v>2</v>
      </c>
      <c r="H21" s="107">
        <v>3</v>
      </c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28" t="s">
        <v>19</v>
      </c>
      <c r="D23" s="128"/>
      <c r="E23" s="128"/>
      <c r="F23" s="128"/>
      <c r="G23" s="128"/>
      <c r="H23" s="128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FLOING 2</v>
      </c>
      <c r="E25" s="6" t="s">
        <v>5</v>
      </c>
      <c r="F25" s="7" t="str">
        <f>VLOOKUP(B25,C8:D11,2,0)</f>
        <v>CMATT 2</v>
      </c>
      <c r="G25" s="107"/>
      <c r="H25" s="107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GLAIRE 2</v>
      </c>
      <c r="E26" s="6" t="s">
        <v>5</v>
      </c>
      <c r="F26" s="7" t="str">
        <f>VLOOKUP(B26,C8:D11,2,0)</f>
        <v>CLAVY WARBY 1</v>
      </c>
      <c r="G26" s="107"/>
      <c r="H26" s="107"/>
      <c r="I26"/>
      <c r="J26"/>
      <c r="K26"/>
      <c r="L26"/>
      <c r="M26" s="16"/>
    </row>
    <row r="27" spans="3:13" ht="12.75">
      <c r="C27"/>
      <c r="D27"/>
      <c r="E27"/>
      <c r="F27"/>
      <c r="G27" s="1"/>
      <c r="H27" s="1"/>
      <c r="I27"/>
      <c r="J27"/>
      <c r="K27"/>
      <c r="L27"/>
      <c r="M27"/>
    </row>
    <row r="28" spans="3:13" ht="12.75">
      <c r="C28"/>
      <c r="D28"/>
      <c r="E28"/>
      <c r="F28"/>
      <c r="G28" s="1"/>
      <c r="H28" s="1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34" t="s">
        <v>21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1</v>
      </c>
      <c r="B34" s="23"/>
      <c r="C34" s="6">
        <v>1</v>
      </c>
      <c r="D34" s="11" t="str">
        <f>HLOOKUP(C31,poules!$14:$18,2,0)</f>
        <v>CARIGNAN 1</v>
      </c>
      <c r="E34" s="107">
        <v>4</v>
      </c>
      <c r="F34" s="107">
        <v>1</v>
      </c>
      <c r="G34" s="101">
        <f>SUM(H41,G46,G51)</f>
        <v>7</v>
      </c>
      <c r="H34" s="6">
        <f>SUM(G41,H46,H51)</f>
        <v>3</v>
      </c>
      <c r="I34"/>
      <c r="J34" s="34">
        <v>1</v>
      </c>
      <c r="K34" s="35" t="str">
        <f>IF(ISNA(VLOOKUP($J34,$A34:$H37,1,0)),"",VLOOKUP($J34,$A34:$H37,4,0))</f>
        <v>CARIGNAN 1</v>
      </c>
      <c r="L34" s="99">
        <f>IF(ISNA(VLOOKUP($J34,$A34:$H37,1,0)),"",VLOOKUP($J34,$A34:$H37,5,0))</f>
        <v>4</v>
      </c>
      <c r="M34" s="99">
        <f>IF(ISNA(VLOOKUP($J34,$A34:$H37,1,0)),"",VLOOKUP($J34,$A34:$H37,7,0)-VLOOKUP($J34,$A34:$H37,8,0))</f>
        <v>4</v>
      </c>
    </row>
    <row r="35" spans="1:13" ht="12.75">
      <c r="A35" s="48">
        <f>F35</f>
        <v>3</v>
      </c>
      <c r="B35" s="23"/>
      <c r="C35" s="6">
        <v>2</v>
      </c>
      <c r="D35" s="11" t="str">
        <f>HLOOKUP(C31,poules!$14:$18,3,0)</f>
        <v>BAZEILLES 1</v>
      </c>
      <c r="E35" s="107">
        <v>3</v>
      </c>
      <c r="F35" s="107">
        <v>3</v>
      </c>
      <c r="G35" s="101">
        <f>SUM(H42,H46,G52)</f>
        <v>5</v>
      </c>
      <c r="H35" s="6">
        <f>SUM(G42,G46,H52)</f>
        <v>5</v>
      </c>
      <c r="I35"/>
      <c r="J35" s="34">
        <v>2</v>
      </c>
      <c r="K35" s="35" t="str">
        <f>IF(ISNA(VLOOKUP($J35,$A34:$H37,1,0)),"",VLOOKUP($J35,$A34:$H37,4,0))</f>
        <v>CMATT 4</v>
      </c>
      <c r="L35" s="99">
        <f>IF(ISNA(VLOOKUP($J35,$A34:$H37,1,0)),"",VLOOKUP($J35,$A34:$H37,5,0))</f>
        <v>3</v>
      </c>
      <c r="M35" s="99">
        <f>IF(ISNA(VLOOKUP($J35,$A34:$H37,1,0)),"",VLOOKUP($J35,$A34:$H37,7,0)-VLOOKUP($J35,$A34:$H37,8,0))</f>
        <v>2</v>
      </c>
    </row>
    <row r="36" spans="1:13" ht="12.75">
      <c r="A36" s="48">
        <f>F36</f>
        <v>2</v>
      </c>
      <c r="B36" s="23"/>
      <c r="C36" s="6">
        <v>3</v>
      </c>
      <c r="D36" s="11" t="str">
        <f>HLOOKUP(C31,poules!$14:$18,4,0)</f>
        <v>CMATT 4</v>
      </c>
      <c r="E36" s="107">
        <v>3</v>
      </c>
      <c r="F36" s="107">
        <v>2</v>
      </c>
      <c r="G36" s="101">
        <f>SUM(G41,G47,H52)</f>
        <v>6</v>
      </c>
      <c r="H36" s="6">
        <f>SUM(H41,H47,G52)</f>
        <v>4</v>
      </c>
      <c r="I36"/>
      <c r="J36" s="32">
        <v>3</v>
      </c>
      <c r="K36" s="33" t="str">
        <f>IF(ISNA(VLOOKUP($J36,$A34:$H37,1,0)),"",VLOOKUP($J36,$A34:$H37,4,0))</f>
        <v>BAZEILLES 1</v>
      </c>
      <c r="L36" s="97">
        <f>IF(ISNA(VLOOKUP($J36,$A34:$H37,1,0)),"",VLOOKUP($J36,$A34:$H37,5,0))</f>
        <v>3</v>
      </c>
      <c r="M36" s="97">
        <f>IF(ISNA(VLOOKUP($J36,$A34:$H37,1,0)),"",VLOOKUP($J36,$A34:$H37,7,0)-VLOOKUP($J36,$A34:$H37,8,0))</f>
        <v>0</v>
      </c>
    </row>
    <row r="37" spans="1:13" ht="12.75">
      <c r="A37" s="48">
        <f>F37</f>
        <v>4</v>
      </c>
      <c r="B37" s="23"/>
      <c r="C37" s="6">
        <v>4</v>
      </c>
      <c r="D37" s="11" t="str">
        <f>HLOOKUP(C31,poules!$14:$18,5,0)</f>
        <v>REVIN-HAYBOISE 1</v>
      </c>
      <c r="E37" s="107">
        <v>2</v>
      </c>
      <c r="F37" s="107">
        <v>4</v>
      </c>
      <c r="G37" s="101">
        <f>SUM(G42,H47,H51)</f>
        <v>2</v>
      </c>
      <c r="H37" s="6">
        <f>SUM(H42,G47,G51)</f>
        <v>8</v>
      </c>
      <c r="I37"/>
      <c r="J37" s="32">
        <v>4</v>
      </c>
      <c r="K37" s="33" t="str">
        <f>IF(ISNA(VLOOKUP($J37,$A34:$H37,1,0)),"",VLOOKUP($J37,$A34:$H37,4,0))</f>
        <v>REVIN-HAYBOISE 1</v>
      </c>
      <c r="L37" s="97">
        <f>IF(ISNA(VLOOKUP($J37,$A34:$H37,1,0)),"",VLOOKUP($J37,$A34:$H37,5,0))</f>
        <v>2</v>
      </c>
      <c r="M37" s="97">
        <f>IF(ISNA(VLOOKUP($J37,$A34:$H37,1,0)),"",VLOOKUP($J37,$A34:$H37,7,0)-VLOOKUP($J37,$A34:$H37,8,0))</f>
        <v>-6</v>
      </c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28" t="s">
        <v>17</v>
      </c>
      <c r="D39" s="128"/>
      <c r="E39" s="128"/>
      <c r="F39" s="128"/>
      <c r="G39" s="128"/>
      <c r="H39" s="128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CMATT 4</v>
      </c>
      <c r="E41" s="6" t="s">
        <v>5</v>
      </c>
      <c r="F41" s="7" t="str">
        <f>VLOOKUP(B41,C34:D37,2,0)</f>
        <v>CARIGNAN 1</v>
      </c>
      <c r="G41" s="107">
        <v>1</v>
      </c>
      <c r="H41" s="107">
        <v>4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39" t="str">
        <f>VLOOKUP(A42,C34:D37,2,0)</f>
        <v>REVIN-HAYBOISE 1</v>
      </c>
      <c r="E42" s="6" t="s">
        <v>5</v>
      </c>
      <c r="F42" s="7" t="str">
        <f>VLOOKUP(B42,C34:D37,2,0)</f>
        <v>BAZEILLES 1</v>
      </c>
      <c r="G42" s="107">
        <v>2</v>
      </c>
      <c r="H42" s="107">
        <v>3</v>
      </c>
      <c r="I42" s="40" t="s">
        <v>251</v>
      </c>
      <c r="J42" s="41"/>
      <c r="K42" s="42"/>
      <c r="L42" s="42"/>
      <c r="M42" s="43"/>
    </row>
    <row r="43" spans="1:13" ht="12.75">
      <c r="A43" s="23"/>
      <c r="B43" s="23"/>
      <c r="C43"/>
      <c r="D43"/>
      <c r="E43"/>
      <c r="F43"/>
      <c r="G43" s="1"/>
      <c r="H43" s="1"/>
      <c r="I43" s="41" t="s">
        <v>252</v>
      </c>
      <c r="J43" s="42"/>
      <c r="K43" s="42"/>
      <c r="L43" s="42"/>
      <c r="M43" s="43"/>
    </row>
    <row r="44" spans="1:13" ht="12.75">
      <c r="A44" s="23"/>
      <c r="B44" s="23"/>
      <c r="C44" s="128" t="s">
        <v>18</v>
      </c>
      <c r="D44" s="128"/>
      <c r="E44" s="128"/>
      <c r="F44" s="128"/>
      <c r="G44" s="128"/>
      <c r="H44" s="128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CARIGNAN 1</v>
      </c>
      <c r="E46" s="6" t="s">
        <v>5</v>
      </c>
      <c r="F46" s="7" t="str">
        <f>VLOOKUP(B46,C34:D37,2,0)</f>
        <v>BAZEILLES 1</v>
      </c>
      <c r="G46" s="107">
        <v>3</v>
      </c>
      <c r="H46" s="107">
        <v>2</v>
      </c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CMATT 4</v>
      </c>
      <c r="E47" s="6" t="s">
        <v>5</v>
      </c>
      <c r="F47" s="7" t="str">
        <f>VLOOKUP(B47,C34:D37,2,0)</f>
        <v>REVIN-HAYBOISE 1</v>
      </c>
      <c r="G47" s="107">
        <v>5</v>
      </c>
      <c r="H47" s="107">
        <v>0</v>
      </c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28" t="s">
        <v>19</v>
      </c>
      <c r="D49" s="128"/>
      <c r="E49" s="128"/>
      <c r="F49" s="128"/>
      <c r="G49" s="128"/>
      <c r="H49" s="128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CARIGNAN 1</v>
      </c>
      <c r="E51" s="6" t="s">
        <v>5</v>
      </c>
      <c r="F51" s="7" t="str">
        <f>VLOOKUP(B51,C34:D37,2,0)</f>
        <v>REVIN-HAYBOISE 1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39" t="str">
        <f>VLOOKUP(A52,C34:D37,2,0)</f>
        <v>BAZEILLES 1</v>
      </c>
      <c r="E52" s="6" t="s">
        <v>5</v>
      </c>
      <c r="F52" s="7" t="str">
        <f>VLOOKUP(B52,C34:D37,2,0)</f>
        <v>CMATT 4</v>
      </c>
      <c r="G52" s="107"/>
      <c r="H52" s="107"/>
      <c r="I52" s="40" t="s">
        <v>49</v>
      </c>
      <c r="J52" s="40"/>
      <c r="K52" s="40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/>
    </row>
    <row r="54" spans="3:13" ht="12.75">
      <c r="C54"/>
      <c r="D54"/>
      <c r="E54"/>
      <c r="F54"/>
      <c r="G54" s="1"/>
      <c r="H54" s="1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34" t="s">
        <v>22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2</v>
      </c>
      <c r="B60" s="23"/>
      <c r="C60" s="6">
        <v>1</v>
      </c>
      <c r="D60" s="11" t="str">
        <f>HLOOKUP(C57,poules!$14:$18,2,0)</f>
        <v>MONTCY 1</v>
      </c>
      <c r="E60" s="107">
        <v>3</v>
      </c>
      <c r="F60" s="107">
        <v>2</v>
      </c>
      <c r="G60" s="101">
        <f>SUM(H67,G72,G77)</f>
        <v>6</v>
      </c>
      <c r="H60" s="6">
        <f>SUM(G67,H72,H77)</f>
        <v>4</v>
      </c>
      <c r="I60"/>
      <c r="J60" s="34">
        <v>1</v>
      </c>
      <c r="K60" s="35" t="str">
        <f>IF(ISNA(VLOOKUP($J60,$A60:$H63,1,0)),"",VLOOKUP($J60,$A60:$H63,4,0))</f>
        <v>CMATT 1</v>
      </c>
      <c r="L60" s="99">
        <f>IF(ISNA(VLOOKUP($J60,$A60:$H63,1,0)),"",VLOOKUP($J60,$A60:$H63,5,0))</f>
        <v>4</v>
      </c>
      <c r="M60" s="99">
        <f>IF(ISNA(VLOOKUP($J60,$A60:$H63,1,0)),"",VLOOKUP($J60,$A60:$H63,7,0)-VLOOKUP($J60,$A60:$H63,8,0))</f>
        <v>4</v>
      </c>
    </row>
    <row r="61" spans="1:13" ht="12.75">
      <c r="A61" s="48">
        <f>F61</f>
        <v>3</v>
      </c>
      <c r="B61" s="23"/>
      <c r="C61" s="6">
        <v>2</v>
      </c>
      <c r="D61" s="11" t="str">
        <f>HLOOKUP(C57,poules!$14:$18,3,0)</f>
        <v>RETHEL 1</v>
      </c>
      <c r="E61" s="107">
        <v>3</v>
      </c>
      <c r="F61" s="107">
        <v>3</v>
      </c>
      <c r="G61" s="101">
        <f>SUM(H68,H72,G78)</f>
        <v>4</v>
      </c>
      <c r="H61" s="6">
        <f>SUM(G68,G72,H78)</f>
        <v>6</v>
      </c>
      <c r="I61"/>
      <c r="J61" s="34">
        <v>2</v>
      </c>
      <c r="K61" s="35" t="str">
        <f>IF(ISNA(VLOOKUP($J61,$A60:$H63,1,0)),"",VLOOKUP($J61,$A60:$H63,4,0))</f>
        <v>MONTCY 1</v>
      </c>
      <c r="L61" s="99">
        <f>IF(ISNA(VLOOKUP($J61,$A60:$H63,1,0)),"",VLOOKUP($J61,$A60:$H63,5,0))</f>
        <v>3</v>
      </c>
      <c r="M61" s="99">
        <f>IF(ISNA(VLOOKUP($J61,$A60:$H63,1,0)),"",VLOOKUP($J61,$A60:$H63,7,0)-VLOOKUP($J61,$A60:$H63,8,0))</f>
        <v>2</v>
      </c>
    </row>
    <row r="62" spans="1:13" ht="12.75">
      <c r="A62" s="48">
        <f>F62</f>
        <v>1</v>
      </c>
      <c r="B62" s="23"/>
      <c r="C62" s="6">
        <v>3</v>
      </c>
      <c r="D62" s="11" t="str">
        <f>HLOOKUP(C57,poules!$14:$18,4,0)</f>
        <v>CMATT 1</v>
      </c>
      <c r="E62" s="107">
        <v>4</v>
      </c>
      <c r="F62" s="107">
        <v>1</v>
      </c>
      <c r="G62" s="101">
        <f>SUM(G67,G73,H78)</f>
        <v>7</v>
      </c>
      <c r="H62" s="6">
        <f>SUM(H67,H73,G78)</f>
        <v>3</v>
      </c>
      <c r="I62"/>
      <c r="J62" s="32">
        <v>3</v>
      </c>
      <c r="K62" s="33" t="str">
        <f>IF(ISNA(VLOOKUP($J62,$A60:$H63,1,0)),"",VLOOKUP($J62,$A60:$H63,4,0))</f>
        <v>RETHEL 1</v>
      </c>
      <c r="L62" s="97">
        <f>IF(ISNA(VLOOKUP($J62,$A60:$H63,1,0)),"",VLOOKUP($J62,$A60:$H63,5,0))</f>
        <v>3</v>
      </c>
      <c r="M62" s="97">
        <f>IF(ISNA(VLOOKUP($J62,$A60:$H63,1,0)),"",VLOOKUP($J62,$A60:$H63,7,0)-VLOOKUP($J62,$A60:$H63,8,0))</f>
        <v>-2</v>
      </c>
    </row>
    <row r="63" spans="1:13" ht="12.75">
      <c r="A63" s="48">
        <f>F63</f>
        <v>4</v>
      </c>
      <c r="B63" s="23"/>
      <c r="C63" s="6">
        <v>4</v>
      </c>
      <c r="D63" s="11" t="str">
        <f>HLOOKUP(C57,poules!$14:$18,5,0)</f>
        <v>CARIGNAN 2</v>
      </c>
      <c r="E63" s="107">
        <v>2</v>
      </c>
      <c r="F63" s="107">
        <v>4</v>
      </c>
      <c r="G63" s="101">
        <f>SUM(G68,H73,H77)</f>
        <v>3</v>
      </c>
      <c r="H63" s="6">
        <f>SUM(H68,G73,G77)</f>
        <v>7</v>
      </c>
      <c r="I63"/>
      <c r="J63" s="32">
        <v>4</v>
      </c>
      <c r="K63" s="33" t="str">
        <f>IF(ISNA(VLOOKUP($J63,$A60:$H63,1,0)),"",VLOOKUP($J63,$A60:$H63,4,0))</f>
        <v>CARIGNAN 2</v>
      </c>
      <c r="L63" s="97">
        <f>IF(ISNA(VLOOKUP($J63,$A60:$H63,1,0)),"",VLOOKUP($J63,$A60:$H63,5,0))</f>
        <v>2</v>
      </c>
      <c r="M63" s="97">
        <f>IF(ISNA(VLOOKUP($J63,$A60:$H63,1,0)),"",VLOOKUP($J63,$A60:$H63,7,0)-VLOOKUP($J63,$A60:$H63,8,0))</f>
        <v>-4</v>
      </c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28" t="s">
        <v>17</v>
      </c>
      <c r="D65" s="128"/>
      <c r="E65" s="128"/>
      <c r="F65" s="128"/>
      <c r="G65" s="128"/>
      <c r="H65" s="128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CMATT 1</v>
      </c>
      <c r="E67" s="6" t="s">
        <v>5</v>
      </c>
      <c r="F67" s="7" t="str">
        <f>VLOOKUP(B67,C60:D63,2,0)</f>
        <v>MONTCY 1</v>
      </c>
      <c r="G67" s="107">
        <v>3</v>
      </c>
      <c r="H67" s="107">
        <v>2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CARIGNAN 2</v>
      </c>
      <c r="E68" s="6" t="s">
        <v>5</v>
      </c>
      <c r="F68" s="7" t="str">
        <f>VLOOKUP(B68,C60:D63,2,0)</f>
        <v>RETHEL 1</v>
      </c>
      <c r="G68" s="107">
        <v>2</v>
      </c>
      <c r="H68" s="107">
        <v>3</v>
      </c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28" t="s">
        <v>18</v>
      </c>
      <c r="D70" s="128"/>
      <c r="E70" s="128"/>
      <c r="F70" s="128"/>
      <c r="G70" s="128"/>
      <c r="H70" s="128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7" t="str">
        <f>VLOOKUP(A72,C60:D63,2,0)</f>
        <v>MONTCY 1</v>
      </c>
      <c r="E72" s="6" t="s">
        <v>5</v>
      </c>
      <c r="F72" s="7" t="str">
        <f>VLOOKUP(B72,C60:D63,2,0)</f>
        <v>RETHEL 1</v>
      </c>
      <c r="G72" s="107">
        <v>4</v>
      </c>
      <c r="H72" s="107">
        <v>1</v>
      </c>
      <c r="I72"/>
      <c r="J72"/>
      <c r="K72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112" t="str">
        <f>VLOOKUP(A73,C60:D63,2,0)</f>
        <v>CMATT 1</v>
      </c>
      <c r="E73" s="6" t="s">
        <v>5</v>
      </c>
      <c r="F73" s="7" t="str">
        <f>VLOOKUP(B73,C60:D63,2,0)</f>
        <v>CARIGNAN 2</v>
      </c>
      <c r="G73" s="107">
        <v>4</v>
      </c>
      <c r="H73" s="107">
        <v>1</v>
      </c>
      <c r="I73" s="113" t="s">
        <v>306</v>
      </c>
      <c r="J73" s="114"/>
      <c r="K73" s="114"/>
      <c r="L73" s="26"/>
      <c r="M73" s="98"/>
    </row>
    <row r="74" spans="1:13" ht="12.75">
      <c r="A74" s="23"/>
      <c r="B74" s="23"/>
      <c r="C74"/>
      <c r="D74"/>
      <c r="E74"/>
      <c r="F74"/>
      <c r="G74" s="1"/>
      <c r="H74" s="1"/>
      <c r="I74" s="110"/>
      <c r="J74" s="110"/>
      <c r="K74" s="110"/>
      <c r="L74" s="26"/>
      <c r="M74" s="16"/>
    </row>
    <row r="75" spans="1:13" ht="12.75">
      <c r="A75" s="23"/>
      <c r="B75" s="23"/>
      <c r="C75" s="128" t="s">
        <v>19</v>
      </c>
      <c r="D75" s="128"/>
      <c r="E75" s="128"/>
      <c r="F75" s="128"/>
      <c r="G75" s="128"/>
      <c r="H75" s="128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7" t="str">
        <f>VLOOKUP(A77,C60:D63,2,0)</f>
        <v>MONTCY 1</v>
      </c>
      <c r="E77" s="6" t="s">
        <v>5</v>
      </c>
      <c r="F77" s="7" t="str">
        <f>VLOOKUP(B77,C60:D63,2,0)</f>
        <v>CARIGNAN 2</v>
      </c>
      <c r="G77" s="107"/>
      <c r="H77" s="107"/>
      <c r="I77"/>
      <c r="J77"/>
      <c r="K77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RETHEL 1</v>
      </c>
      <c r="E78" s="6" t="s">
        <v>5</v>
      </c>
      <c r="F78" s="7" t="str">
        <f>VLOOKUP(B78,C60:D63,2,0)</f>
        <v>CMATT 1</v>
      </c>
      <c r="G78" s="107"/>
      <c r="H78" s="107"/>
      <c r="I78"/>
      <c r="J78"/>
      <c r="K78"/>
      <c r="L78"/>
      <c r="M78" s="16"/>
    </row>
    <row r="79" spans="3:13" ht="12.75">
      <c r="C79"/>
      <c r="D79" s="14"/>
      <c r="E79"/>
      <c r="F79"/>
      <c r="G79" s="1"/>
      <c r="H79" s="1"/>
      <c r="I79"/>
      <c r="J79"/>
      <c r="K79"/>
      <c r="L79"/>
      <c r="M79"/>
    </row>
    <row r="80" spans="3:13" ht="12.75">
      <c r="C80"/>
      <c r="D80"/>
      <c r="E80"/>
      <c r="F80"/>
      <c r="G80" s="1"/>
      <c r="H80" s="1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34" t="s">
        <v>23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4</v>
      </c>
      <c r="B86" s="23"/>
      <c r="C86" s="6">
        <v>1</v>
      </c>
      <c r="D86" s="96" t="str">
        <f>HLOOKUP(C83,poules!$14:$18,2,0)</f>
        <v>CMATT 5</v>
      </c>
      <c r="E86" s="109">
        <v>0</v>
      </c>
      <c r="F86" s="109">
        <v>4</v>
      </c>
      <c r="G86" s="101">
        <f>SUM(H93,G98,G103)</f>
        <v>0</v>
      </c>
      <c r="H86" s="6">
        <f>SUM(G93,H98,H103)</f>
        <v>10</v>
      </c>
      <c r="I86"/>
      <c r="J86" s="34">
        <v>1</v>
      </c>
      <c r="K86" s="35" t="str">
        <f>IF(ISNA(VLOOKUP($J86,$A86:$H89,1,0)),"",VLOOKUP($J86,$A86:$H89,4,0))</f>
        <v>GLAIRE 1</v>
      </c>
      <c r="L86" s="99">
        <f>IF(ISNA(VLOOKUP($J86,$A86:$H89,1,0)),"",VLOOKUP($J86,$A86:$H89,5,0))</f>
        <v>4</v>
      </c>
      <c r="M86" s="99">
        <f>IF(ISNA(VLOOKUP($J86,$A86:$H89,1,0)),"",VLOOKUP($J86,$A86:$H89,7,0)-VLOOKUP($J86,$A86:$H89,8,0))</f>
        <v>10</v>
      </c>
    </row>
    <row r="87" spans="1:13" ht="12.75">
      <c r="A87" s="48">
        <f>F87</f>
        <v>1</v>
      </c>
      <c r="B87" s="23"/>
      <c r="C87" s="6">
        <v>2</v>
      </c>
      <c r="D87" s="11" t="str">
        <f>HLOOKUP(C83,poules!$14:$18,3,0)</f>
        <v>GLAIRE 1</v>
      </c>
      <c r="E87" s="107">
        <v>4</v>
      </c>
      <c r="F87" s="107">
        <v>1</v>
      </c>
      <c r="G87" s="101">
        <f>SUM(H94,H98,G104)</f>
        <v>10</v>
      </c>
      <c r="H87" s="6">
        <f>SUM(G94,G98,H104)</f>
        <v>0</v>
      </c>
      <c r="I87"/>
      <c r="J87" s="34">
        <v>2</v>
      </c>
      <c r="K87" s="35" t="str">
        <f>IF(ISNA(VLOOKUP($J87,$A86:$H89,1,0)),"",VLOOKUP($J87,$A86:$H89,4,0))</f>
        <v>ANGECOURT 2</v>
      </c>
      <c r="L87" s="99">
        <f>IF(ISNA(VLOOKUP($J87,$A86:$H89,1,0)),"",VLOOKUP($J87,$A86:$H89,5,0))</f>
        <v>4</v>
      </c>
      <c r="M87" s="99">
        <f>IF(ISNA(VLOOKUP($J87,$A86:$H89,1,0)),"",VLOOKUP($J87,$A86:$H89,7,0)-VLOOKUP($J87,$A86:$H89,8,0))</f>
        <v>8</v>
      </c>
    </row>
    <row r="88" spans="1:13" ht="12.75">
      <c r="A88" s="48">
        <f>F88</f>
        <v>2</v>
      </c>
      <c r="B88" s="23"/>
      <c r="C88" s="6">
        <v>3</v>
      </c>
      <c r="D88" s="11" t="str">
        <f>HLOOKUP(C83,poules!$14:$18,4,0)</f>
        <v>ANGECOURT 2</v>
      </c>
      <c r="E88" s="107">
        <v>4</v>
      </c>
      <c r="F88" s="107">
        <v>2</v>
      </c>
      <c r="G88" s="101">
        <f>SUM(G93,G99,H104)</f>
        <v>9</v>
      </c>
      <c r="H88" s="6">
        <f>SUM(H93,H99,G104)</f>
        <v>1</v>
      </c>
      <c r="I88"/>
      <c r="J88" s="32">
        <v>3</v>
      </c>
      <c r="K88" s="33" t="str">
        <f>IF(ISNA(VLOOKUP($J88,$A86:$H89,1,0)),"",VLOOKUP($J88,$A86:$H89,4,0))</f>
        <v>VIREUX 1</v>
      </c>
      <c r="L88" s="97">
        <f>IF(ISNA(VLOOKUP($J88,$A86:$H89,1,0)),"",VLOOKUP($J88,$A86:$H89,5,0))</f>
        <v>2</v>
      </c>
      <c r="M88" s="97">
        <f>IF(ISNA(VLOOKUP($J88,$A86:$H89,1,0)),"",VLOOKUP($J88,$A86:$H89,7,0)-VLOOKUP($J88,$A86:$H89,8,0))</f>
        <v>-8</v>
      </c>
    </row>
    <row r="89" spans="1:13" ht="12.75">
      <c r="A89" s="48">
        <f>F89</f>
        <v>3</v>
      </c>
      <c r="B89" s="23"/>
      <c r="C89" s="6">
        <v>4</v>
      </c>
      <c r="D89" s="11" t="str">
        <f>HLOOKUP(C83,poules!$14:$18,5,0)</f>
        <v>VIREUX 1</v>
      </c>
      <c r="E89" s="107">
        <v>2</v>
      </c>
      <c r="F89" s="107">
        <v>3</v>
      </c>
      <c r="G89" s="101">
        <f>SUM(G94,H99,H103)</f>
        <v>1</v>
      </c>
      <c r="H89" s="6">
        <f>SUM(H94,G99,G103)</f>
        <v>9</v>
      </c>
      <c r="I89"/>
      <c r="J89" s="32">
        <v>4</v>
      </c>
      <c r="K89" s="94" t="str">
        <f>IF(ISNA(VLOOKUP($J89,$A86:$H89,1,0)),"",VLOOKUP($J89,$A86:$H89,4,0))</f>
        <v>CMATT 5</v>
      </c>
      <c r="L89" s="100">
        <f>IF(ISNA(VLOOKUP($J89,$A86:$H89,1,0)),"",VLOOKUP($J89,$A86:$H89,5,0))</f>
        <v>0</v>
      </c>
      <c r="M89" s="100">
        <f>IF(ISNA(VLOOKUP($J89,$A86:$H89,1,0)),"",VLOOKUP($J89,$A86:$H89,7,0)-VLOOKUP($J89,$A86:$H89,8,0))</f>
        <v>-10</v>
      </c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28" t="s">
        <v>17</v>
      </c>
      <c r="D91" s="128"/>
      <c r="E91" s="128"/>
      <c r="F91" s="128"/>
      <c r="G91" s="128"/>
      <c r="H91" s="128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ANGECOURT 2</v>
      </c>
      <c r="E93" s="6" t="s">
        <v>5</v>
      </c>
      <c r="F93" s="95" t="str">
        <f>VLOOKUP(B93,C86:D89,2,0)</f>
        <v>CMATT 5</v>
      </c>
      <c r="G93" s="108">
        <v>5</v>
      </c>
      <c r="H93" s="108" t="s">
        <v>305</v>
      </c>
      <c r="I93" s="94" t="s">
        <v>303</v>
      </c>
      <c r="J93" s="94"/>
      <c r="K93" s="94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VIREUX 1</v>
      </c>
      <c r="E94" s="6" t="s">
        <v>5</v>
      </c>
      <c r="F94" s="7" t="str">
        <f>VLOOKUP(B94,C86:D89,2,0)</f>
        <v>GLAIRE 1</v>
      </c>
      <c r="G94" s="107">
        <v>0</v>
      </c>
      <c r="H94" s="107">
        <v>5</v>
      </c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28" t="s">
        <v>18</v>
      </c>
      <c r="D96" s="128"/>
      <c r="E96" s="128"/>
      <c r="F96" s="128"/>
      <c r="G96" s="128"/>
      <c r="H96" s="128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95" t="str">
        <f>VLOOKUP(A98,C86:D89,2,0)</f>
        <v>CMATT 5</v>
      </c>
      <c r="E98" s="6" t="s">
        <v>5</v>
      </c>
      <c r="F98" s="7" t="str">
        <f>VLOOKUP(B98,C86:D89,2,0)</f>
        <v>GLAIRE 1</v>
      </c>
      <c r="G98" s="108" t="s">
        <v>305</v>
      </c>
      <c r="H98" s="108">
        <v>5</v>
      </c>
      <c r="I98" s="94" t="s">
        <v>303</v>
      </c>
      <c r="J98" s="94"/>
      <c r="K98" s="94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ANGECOURT 2</v>
      </c>
      <c r="E99" s="6" t="s">
        <v>5</v>
      </c>
      <c r="F99" s="7" t="str">
        <f>VLOOKUP(B99,C86:D89,2,0)</f>
        <v>VIREUX 1</v>
      </c>
      <c r="G99" s="107">
        <v>4</v>
      </c>
      <c r="H99" s="107">
        <v>1</v>
      </c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28" t="s">
        <v>19</v>
      </c>
      <c r="D101" s="128"/>
      <c r="E101" s="128"/>
      <c r="F101" s="128"/>
      <c r="G101" s="128"/>
      <c r="H101" s="128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95" t="str">
        <f>VLOOKUP(A103,C86:D89,2,0)</f>
        <v>CMATT 5</v>
      </c>
      <c r="E103" s="6" t="s">
        <v>5</v>
      </c>
      <c r="F103" s="7" t="str">
        <f>VLOOKUP(B103,C86:D89,2,0)</f>
        <v>VIREUX 1</v>
      </c>
      <c r="G103" s="108" t="s">
        <v>305</v>
      </c>
      <c r="H103" s="108"/>
      <c r="I103" s="94" t="s">
        <v>303</v>
      </c>
      <c r="J103" s="94"/>
      <c r="K103" s="94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GLAIRE 1</v>
      </c>
      <c r="E104" s="6" t="s">
        <v>5</v>
      </c>
      <c r="F104" s="7" t="str">
        <f>VLOOKUP(B104,C86:D89,2,0)</f>
        <v>ANGECOURT 2</v>
      </c>
      <c r="G104" s="107"/>
      <c r="H104" s="107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/>
    </row>
    <row r="109" spans="3:13" ht="18">
      <c r="C109" s="134" t="s">
        <v>24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3:13" ht="12.75">
      <c r="C110"/>
      <c r="D110"/>
      <c r="E110"/>
      <c r="F110"/>
      <c r="G110" s="1"/>
      <c r="H110" s="1"/>
      <c r="I110"/>
      <c r="J110" s="26"/>
      <c r="K110" s="26"/>
      <c r="L110" s="26"/>
      <c r="M110" s="98"/>
    </row>
    <row r="111" spans="1:13" ht="12.75">
      <c r="A111" s="23"/>
      <c r="B111" s="23"/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26"/>
      <c r="K111" s="26"/>
      <c r="L111" s="26" t="s">
        <v>12</v>
      </c>
      <c r="M111" s="27" t="s">
        <v>13</v>
      </c>
    </row>
    <row r="112" spans="1:13" ht="12.75">
      <c r="A112" s="48">
        <f>F112</f>
        <v>1</v>
      </c>
      <c r="B112" s="23"/>
      <c r="C112" s="6">
        <v>1</v>
      </c>
      <c r="D112" s="11" t="str">
        <f>HLOOKUP(C109,poules!$14:$18,2,0)</f>
        <v>FLOING 1</v>
      </c>
      <c r="E112" s="107">
        <v>4</v>
      </c>
      <c r="F112" s="107">
        <v>1</v>
      </c>
      <c r="G112" s="101">
        <f>SUM(H119,G124,G129)</f>
        <v>7</v>
      </c>
      <c r="H112" s="6">
        <f>SUM(G119,H124,H129)</f>
        <v>3</v>
      </c>
      <c r="I112"/>
      <c r="J112" s="34">
        <v>1</v>
      </c>
      <c r="K112" s="35" t="str">
        <f>IF(ISNA(VLOOKUP($J112,$A112:$H115,1,0)),"",VLOOKUP($J112,$A112:$H115,4,0))</f>
        <v>FLOING 1</v>
      </c>
      <c r="L112" s="99">
        <f>IF(ISNA(VLOOKUP($J112,$A112:$H115,1,0)),"",VLOOKUP($J112,$A112:$H115,5,0))</f>
        <v>4</v>
      </c>
      <c r="M112" s="99">
        <f>IF(ISNA(VLOOKUP($J112,$A112:$H115,1,0)),"",VLOOKUP($J112,$A112:$H115,7,0)-VLOOKUP($J112,$A112:$H115,8,0))</f>
        <v>4</v>
      </c>
    </row>
    <row r="113" spans="1:13" ht="12.75">
      <c r="A113" s="48">
        <f>F113</f>
        <v>2</v>
      </c>
      <c r="B113" s="23"/>
      <c r="C113" s="6">
        <v>2</v>
      </c>
      <c r="D113" s="11" t="str">
        <f>HLOOKUP(C109,poules!$14:$18,3,0)</f>
        <v>CMATT 3</v>
      </c>
      <c r="E113" s="107">
        <v>3</v>
      </c>
      <c r="F113" s="107">
        <v>2</v>
      </c>
      <c r="G113" s="101">
        <f>SUM(H120,H124,G130)</f>
        <v>5</v>
      </c>
      <c r="H113" s="6">
        <f>SUM(G120,G124,H130)</f>
        <v>5</v>
      </c>
      <c r="I113"/>
      <c r="J113" s="34">
        <v>2</v>
      </c>
      <c r="K113" s="35" t="str">
        <f>IF(ISNA(VLOOKUP($J113,$A112:$H115,1,0)),"",VLOOKUP($J113,$A112:$H115,4,0))</f>
        <v>CMATT 3</v>
      </c>
      <c r="L113" s="99">
        <f>IF(ISNA(VLOOKUP($J113,$A112:$H115,1,0)),"",VLOOKUP($J113,$A112:$H115,5,0))</f>
        <v>3</v>
      </c>
      <c r="M113" s="99">
        <f>IF(ISNA(VLOOKUP($J113,$A112:$H115,1,0)),"",VLOOKUP($J113,$A112:$H115,7,0)-VLOOKUP($J113,$A112:$H115,8,0))</f>
        <v>0</v>
      </c>
    </row>
    <row r="114" spans="1:13" ht="12.75">
      <c r="A114" s="48">
        <f>F114</f>
        <v>3</v>
      </c>
      <c r="B114" s="23"/>
      <c r="C114" s="6">
        <v>3</v>
      </c>
      <c r="D114" s="11" t="str">
        <f>HLOOKUP(C109,poules!$14:$18,4,0)</f>
        <v>GLAIRE 3</v>
      </c>
      <c r="E114" s="107">
        <v>3</v>
      </c>
      <c r="F114" s="107">
        <v>3</v>
      </c>
      <c r="G114" s="101">
        <f>SUM(G119,G125,H130)</f>
        <v>4</v>
      </c>
      <c r="H114" s="6">
        <f>SUM(H119,H125,G130)</f>
        <v>6</v>
      </c>
      <c r="I114"/>
      <c r="J114" s="32">
        <v>3</v>
      </c>
      <c r="K114" s="33" t="str">
        <f>IF(ISNA(VLOOKUP($J114,$A112:$H115,1,0)),"",VLOOKUP($J114,$A112:$H115,4,0))</f>
        <v>GLAIRE 3</v>
      </c>
      <c r="L114" s="97">
        <f>IF(ISNA(VLOOKUP($J114,$A112:$H115,1,0)),"",VLOOKUP($J114,$A112:$H115,5,0))</f>
        <v>3</v>
      </c>
      <c r="M114" s="97">
        <f>IF(ISNA(VLOOKUP($J114,$A112:$H115,1,0)),"",VLOOKUP($J114,$A112:$H115,7,0)-VLOOKUP($J114,$A112:$H115,8,0))</f>
        <v>-2</v>
      </c>
    </row>
    <row r="115" spans="1:13" ht="12.75">
      <c r="A115" s="48">
        <f>F115</f>
        <v>4</v>
      </c>
      <c r="B115" s="23"/>
      <c r="C115" s="6">
        <v>4</v>
      </c>
      <c r="D115" s="11" t="str">
        <f>HLOOKUP(C109,poules!$14:$18,5,0)</f>
        <v>ANGECOURT 1</v>
      </c>
      <c r="E115" s="107">
        <v>2</v>
      </c>
      <c r="F115" s="107">
        <v>4</v>
      </c>
      <c r="G115" s="101">
        <f>SUM(G120,H125,H129)</f>
        <v>4</v>
      </c>
      <c r="H115" s="6">
        <f>SUM(H120,G125,G129)</f>
        <v>6</v>
      </c>
      <c r="I115"/>
      <c r="J115" s="32">
        <v>4</v>
      </c>
      <c r="K115" s="33" t="str">
        <f>IF(ISNA(VLOOKUP($J115,$A112:$H115,1,0)),"",VLOOKUP($J115,$A112:$H115,4,0))</f>
        <v>ANGECOURT 1</v>
      </c>
      <c r="L115" s="97">
        <f>IF(ISNA(VLOOKUP($J115,$A112:$H115,1,0)),"",VLOOKUP($J115,$A112:$H115,5,0))</f>
        <v>2</v>
      </c>
      <c r="M115" s="97">
        <f>IF(ISNA(VLOOKUP($J115,$A112:$H115,1,0)),"",VLOOKUP($J115,$A112:$H115,7,0)-VLOOKUP($J115,$A112:$H115,8,0))</f>
        <v>-2</v>
      </c>
    </row>
    <row r="116" spans="1:13" ht="12.75">
      <c r="A116" s="23"/>
      <c r="B116" s="23"/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1:13" ht="12.75">
      <c r="A117" s="23"/>
      <c r="B117" s="23"/>
      <c r="C117" s="128" t="s">
        <v>17</v>
      </c>
      <c r="D117" s="128"/>
      <c r="E117" s="128"/>
      <c r="F117" s="128"/>
      <c r="G117" s="128"/>
      <c r="H117" s="128"/>
      <c r="I117" s="2"/>
      <c r="J117"/>
      <c r="K117"/>
      <c r="L117"/>
      <c r="M117" s="16"/>
    </row>
    <row r="118" spans="1:13" ht="12.75">
      <c r="A118" s="23"/>
      <c r="B118" s="23"/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GLAIRE 3</v>
      </c>
      <c r="E119" s="6" t="s">
        <v>5</v>
      </c>
      <c r="F119" s="7" t="str">
        <f>VLOOKUP(B119,C112:D115,2,0)</f>
        <v>FLOING 1</v>
      </c>
      <c r="G119" s="107">
        <v>1</v>
      </c>
      <c r="H119" s="107">
        <v>4</v>
      </c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ANGECOURT 1</v>
      </c>
      <c r="E120" s="6" t="s">
        <v>5</v>
      </c>
      <c r="F120" s="7" t="str">
        <f>VLOOKUP(B120,C112:D115,2,0)</f>
        <v>CMATT 3</v>
      </c>
      <c r="G120" s="107">
        <v>2</v>
      </c>
      <c r="H120" s="107">
        <v>3</v>
      </c>
      <c r="I120" s="14"/>
      <c r="J120" s="14"/>
      <c r="K120"/>
      <c r="L120"/>
      <c r="M120" s="16"/>
    </row>
    <row r="121" spans="1:13" ht="12.75">
      <c r="A121" s="23"/>
      <c r="B121" s="23"/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1:13" ht="12.75">
      <c r="A122" s="23"/>
      <c r="B122" s="23"/>
      <c r="C122" s="128" t="s">
        <v>18</v>
      </c>
      <c r="D122" s="128"/>
      <c r="E122" s="128"/>
      <c r="F122" s="128"/>
      <c r="G122" s="128"/>
      <c r="H122" s="128"/>
      <c r="I122"/>
      <c r="J122"/>
      <c r="K122"/>
      <c r="L122"/>
      <c r="M122" s="16"/>
    </row>
    <row r="123" spans="1:13" ht="12.75">
      <c r="A123" s="23"/>
      <c r="B123" s="23"/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FLOING 1</v>
      </c>
      <c r="E124" s="6" t="s">
        <v>5</v>
      </c>
      <c r="F124" s="7" t="str">
        <f>VLOOKUP(B124,C112:D115,2,0)</f>
        <v>CMATT 3</v>
      </c>
      <c r="G124" s="107">
        <v>3</v>
      </c>
      <c r="H124" s="107">
        <v>2</v>
      </c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GLAIRE 3</v>
      </c>
      <c r="E125" s="6" t="s">
        <v>5</v>
      </c>
      <c r="F125" s="7" t="str">
        <f>VLOOKUP(B125,C112:D115,2,0)</f>
        <v>ANGECOURT 1</v>
      </c>
      <c r="G125" s="107">
        <v>3</v>
      </c>
      <c r="H125" s="107">
        <v>2</v>
      </c>
      <c r="I125"/>
      <c r="J125"/>
      <c r="K125"/>
      <c r="L125"/>
      <c r="M125" s="16"/>
    </row>
    <row r="126" spans="1:13" ht="12.75">
      <c r="A126" s="23"/>
      <c r="B126" s="23"/>
      <c r="C126"/>
      <c r="D126"/>
      <c r="E126"/>
      <c r="F126"/>
      <c r="G126" s="1"/>
      <c r="H126" s="1"/>
      <c r="I126"/>
      <c r="J126"/>
      <c r="K126"/>
      <c r="L126"/>
      <c r="M126" s="16"/>
    </row>
    <row r="127" spans="1:13" ht="12.75">
      <c r="A127" s="23"/>
      <c r="B127" s="23"/>
      <c r="C127" s="128" t="s">
        <v>19</v>
      </c>
      <c r="D127" s="128"/>
      <c r="E127" s="128"/>
      <c r="F127" s="128"/>
      <c r="G127" s="128"/>
      <c r="H127" s="128"/>
      <c r="I127"/>
      <c r="J127"/>
      <c r="K127"/>
      <c r="L127"/>
      <c r="M127" s="16"/>
    </row>
    <row r="128" spans="1:13" ht="12.75">
      <c r="A128" s="23"/>
      <c r="B128" s="23"/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FLOING 1</v>
      </c>
      <c r="E129" s="6" t="s">
        <v>5</v>
      </c>
      <c r="F129" s="7" t="str">
        <f>VLOOKUP(B129,C112:D115,2,0)</f>
        <v>ANGECOURT 1</v>
      </c>
      <c r="G129" s="107"/>
      <c r="H129" s="107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CMATT 3</v>
      </c>
      <c r="E130" s="6" t="s">
        <v>5</v>
      </c>
      <c r="F130" s="7" t="str">
        <f>VLOOKUP(B130,C112:D115,2,0)</f>
        <v>GLAIRE 3</v>
      </c>
      <c r="G130" s="107"/>
      <c r="H130" s="107"/>
      <c r="I130"/>
      <c r="J130"/>
      <c r="K130"/>
      <c r="L130"/>
      <c r="M130" s="16"/>
    </row>
    <row r="131" spans="3:13" ht="12.75">
      <c r="C131"/>
      <c r="D131"/>
      <c r="E131"/>
      <c r="F131"/>
      <c r="G131" s="1"/>
      <c r="H131" s="1"/>
      <c r="I131"/>
      <c r="J131"/>
      <c r="K131"/>
      <c r="L131"/>
      <c r="M131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/>
    </row>
  </sheetData>
  <sheetProtection password="CA0B" sheet="1"/>
  <mergeCells count="22">
    <mergeCell ref="C5:M5"/>
    <mergeCell ref="C91:H91"/>
    <mergeCell ref="C44:H44"/>
    <mergeCell ref="C109:M109"/>
    <mergeCell ref="C75:H75"/>
    <mergeCell ref="C83:M83"/>
    <mergeCell ref="C1:H1"/>
    <mergeCell ref="C2:H2"/>
    <mergeCell ref="C13:H13"/>
    <mergeCell ref="C18:H18"/>
    <mergeCell ref="C65:H65"/>
    <mergeCell ref="C70:H70"/>
    <mergeCell ref="C49:H49"/>
    <mergeCell ref="C31:M31"/>
    <mergeCell ref="C57:M57"/>
    <mergeCell ref="C23:H23"/>
    <mergeCell ref="C127:H127"/>
    <mergeCell ref="C96:H96"/>
    <mergeCell ref="C101:H101"/>
    <mergeCell ref="C117:H117"/>
    <mergeCell ref="C122:H122"/>
    <mergeCell ref="C39:H39"/>
  </mergeCells>
  <conditionalFormatting sqref="D119:D120 F119:F120 D124:D125 F124:F125 F129:F130 D129:D130 D93:D94 F93:F94 D98:D99 F98:F99 F103:F104 D103:D104 D67:D68 F67:F68 F72:F73 F77:F78 D77:D78 D41:D42 F41:F42 D46:D47 F46:F47 F51:F52 D51:D52 D15:D16 F15:F16 D20:D21 F20:F21 F25:F26 D25:D26 D72:D73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38.57421875" style="38" customWidth="1"/>
    <col min="2" max="2" width="11.421875" style="38" customWidth="1"/>
    <col min="3" max="3" width="3.8515625" style="38" bestFit="1" customWidth="1"/>
    <col min="4" max="4" width="12.00390625" style="38" bestFit="1" customWidth="1"/>
    <col min="5" max="16384" width="11.421875" style="38" customWidth="1"/>
  </cols>
  <sheetData>
    <row r="1" spans="1:8" ht="38.25" customHeight="1" thickBot="1">
      <c r="A1" s="135" t="s">
        <v>11</v>
      </c>
      <c r="B1" s="136"/>
      <c r="C1" s="37"/>
      <c r="D1" s="88" t="s">
        <v>257</v>
      </c>
      <c r="E1" s="37"/>
      <c r="F1" s="37"/>
      <c r="G1" s="37"/>
      <c r="H1" s="37"/>
    </row>
    <row r="2" spans="1:2" ht="13.5" customHeight="1">
      <c r="A2" s="12" t="s">
        <v>33</v>
      </c>
      <c r="B2" s="12">
        <v>5</v>
      </c>
    </row>
    <row r="3" spans="1:2" ht="13.5" customHeight="1">
      <c r="A3" s="13" t="s">
        <v>35</v>
      </c>
      <c r="B3" s="13">
        <v>2</v>
      </c>
    </row>
    <row r="4" spans="1:2" ht="13.5" customHeight="1">
      <c r="A4" s="13" t="s">
        <v>39</v>
      </c>
      <c r="B4" s="13">
        <v>3</v>
      </c>
    </row>
    <row r="5" spans="1:2" ht="13.5" customHeight="1">
      <c r="A5" s="13" t="s">
        <v>34</v>
      </c>
      <c r="B5" s="13">
        <v>2</v>
      </c>
    </row>
    <row r="6" spans="1:2" ht="13.5" customHeight="1">
      <c r="A6" s="13" t="s">
        <v>44</v>
      </c>
      <c r="B6" s="13">
        <v>3</v>
      </c>
    </row>
    <row r="7" spans="1:2" ht="13.5" customHeight="1">
      <c r="A7" s="13" t="s">
        <v>40</v>
      </c>
      <c r="B7" s="13">
        <v>4</v>
      </c>
    </row>
    <row r="8" spans="1:2" ht="13.5" customHeight="1">
      <c r="A8" s="13" t="s">
        <v>45</v>
      </c>
      <c r="B8" s="13">
        <v>8</v>
      </c>
    </row>
    <row r="9" spans="1:2" ht="13.5" customHeight="1">
      <c r="A9" s="13" t="s">
        <v>41</v>
      </c>
      <c r="B9" s="13">
        <v>2</v>
      </c>
    </row>
    <row r="10" spans="1:2" ht="13.5" customHeight="1">
      <c r="A10" s="13" t="s">
        <v>46</v>
      </c>
      <c r="B10" s="13">
        <v>4</v>
      </c>
    </row>
    <row r="11" spans="1:2" ht="13.5" customHeight="1">
      <c r="A11" s="13" t="s">
        <v>29</v>
      </c>
      <c r="B11" s="13">
        <v>5</v>
      </c>
    </row>
    <row r="12" spans="1:2" ht="13.5" customHeight="1">
      <c r="A12" s="13" t="s">
        <v>47</v>
      </c>
      <c r="B12" s="13">
        <v>2</v>
      </c>
    </row>
    <row r="13" spans="1:2" ht="13.5" customHeight="1">
      <c r="A13" s="13" t="s">
        <v>48</v>
      </c>
      <c r="B13" s="13">
        <v>3</v>
      </c>
    </row>
    <row r="14" spans="1:2" ht="13.5" customHeight="1">
      <c r="A14" s="13" t="s">
        <v>36</v>
      </c>
      <c r="B14" s="13">
        <v>2</v>
      </c>
    </row>
    <row r="15" spans="1:2" ht="13.5" customHeight="1">
      <c r="A15" s="13" t="s">
        <v>37</v>
      </c>
      <c r="B15" s="13">
        <v>2</v>
      </c>
    </row>
    <row r="16" spans="1:2" ht="13.5" customHeight="1">
      <c r="A16" s="13" t="s">
        <v>30</v>
      </c>
      <c r="B16" s="13">
        <v>1</v>
      </c>
    </row>
    <row r="17" spans="1:2" ht="13.5" customHeight="1">
      <c r="A17" s="13" t="s">
        <v>42</v>
      </c>
      <c r="B17" s="13">
        <v>1</v>
      </c>
    </row>
    <row r="18" spans="1:2" ht="13.5" customHeight="1">
      <c r="A18" s="13" t="s">
        <v>31</v>
      </c>
      <c r="B18" s="13">
        <v>2</v>
      </c>
    </row>
    <row r="19" spans="1:2" ht="13.5" customHeight="1">
      <c r="A19" s="13" t="s">
        <v>38</v>
      </c>
      <c r="B19" s="13">
        <v>1</v>
      </c>
    </row>
    <row r="20" spans="1:2" ht="13.5" customHeight="1">
      <c r="A20" s="13" t="s">
        <v>32</v>
      </c>
      <c r="B20" s="13">
        <v>3</v>
      </c>
    </row>
    <row r="21" spans="1:2" ht="13.5" customHeight="1">
      <c r="A21" s="13" t="s">
        <v>43</v>
      </c>
      <c r="B21" s="13">
        <v>1</v>
      </c>
    </row>
    <row r="22" spans="1:2" ht="13.5" customHeight="1">
      <c r="A22" s="13"/>
      <c r="B22" s="13"/>
    </row>
    <row r="23" spans="1:2" ht="13.5" customHeight="1">
      <c r="A23" s="13"/>
      <c r="B23" s="13"/>
    </row>
    <row r="24" spans="1:2" ht="13.5" customHeight="1">
      <c r="A24" s="13"/>
      <c r="B24" s="13"/>
    </row>
    <row r="25" spans="1:2" ht="13.5" customHeight="1">
      <c r="A25" s="13"/>
      <c r="B25" s="17"/>
    </row>
    <row r="26" spans="1:3" ht="24" customHeight="1" thickBot="1">
      <c r="A26" s="18">
        <f>COUNTA(A2:A25)</f>
        <v>20</v>
      </c>
      <c r="B26" s="19">
        <f>SUM(B2:B25)</f>
        <v>56</v>
      </c>
      <c r="C26" s="72">
        <f>'inscriits COMITE'!B24+'inscrits HENRARD'!B20+'inscrits BECKER'!B24</f>
        <v>56</v>
      </c>
    </row>
    <row r="27" ht="15">
      <c r="A27" s="71"/>
    </row>
  </sheetData>
  <sheetProtection password="CA0B" sheet="1"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1.49" right="0.7086614173228347" top="0.72" bottom="0.7480314960629921" header="0.31496062992125984" footer="0.31496062992125984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 </cp:lastModifiedBy>
  <cp:lastPrinted>2012-11-03T17:53:03Z</cp:lastPrinted>
  <dcterms:created xsi:type="dcterms:W3CDTF">2010-11-03T05:18:49Z</dcterms:created>
  <dcterms:modified xsi:type="dcterms:W3CDTF">2012-11-26T16:46:05Z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